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vaclavposmurny/Downloads/"/>
    </mc:Choice>
  </mc:AlternateContent>
  <xr:revisionPtr revIDLastSave="0" documentId="13_ncr:1_{2F394E11-3585-E34C-B4D1-61D788922C15}" xr6:coauthVersionLast="46" xr6:coauthVersionMax="46" xr10:uidLastSave="{00000000-0000-0000-0000-000000000000}"/>
  <bookViews>
    <workbookView xWindow="1320" yWindow="500" windowWidth="27480" windowHeight="16500" xr2:uid="{00000000-000D-0000-FFFF-FFFF00000000}"/>
  </bookViews>
  <sheets>
    <sheet name="výsledky" sheetId="2" r:id="rId1"/>
    <sheet name="Odpovědi formuláře" sheetId="1" r:id="rId2"/>
    <sheet name="SWOT" sheetId="5" r:id="rId3"/>
  </sheets>
  <calcPr calcId="191029"/>
</workbook>
</file>

<file path=xl/calcChain.xml><?xml version="1.0" encoding="utf-8"?>
<calcChain xmlns="http://schemas.openxmlformats.org/spreadsheetml/2006/main">
  <c r="C49" i="2" l="1"/>
  <c r="C48" i="2"/>
  <c r="C43" i="2"/>
  <c r="C3" i="2"/>
  <c r="C4" i="2"/>
  <c r="C2" i="2"/>
  <c r="C135" i="2"/>
  <c r="C134" i="2"/>
  <c r="C131" i="2"/>
  <c r="C130" i="2"/>
  <c r="C129" i="2"/>
  <c r="C128" i="2"/>
  <c r="C127" i="2"/>
  <c r="C126" i="2"/>
  <c r="C123" i="2"/>
  <c r="C122" i="2"/>
  <c r="C121" i="2"/>
  <c r="C120" i="2"/>
  <c r="C116" i="2"/>
  <c r="C115" i="2"/>
  <c r="C114" i="2"/>
  <c r="C113" i="2"/>
  <c r="C112" i="2"/>
  <c r="C108" i="2"/>
  <c r="C107" i="2"/>
  <c r="C106" i="2"/>
  <c r="C105" i="2"/>
  <c r="C99" i="2"/>
  <c r="C98" i="2"/>
  <c r="C77" i="2"/>
  <c r="C97" i="2"/>
  <c r="C96" i="2"/>
  <c r="C95" i="2"/>
  <c r="C94" i="2"/>
  <c r="C92" i="2"/>
  <c r="C93" i="2"/>
  <c r="C85" i="2"/>
  <c r="C84" i="2"/>
  <c r="C83" i="2"/>
  <c r="C82" i="2"/>
  <c r="C78" i="2"/>
  <c r="C76" i="2"/>
  <c r="C75" i="2"/>
  <c r="C74" i="2"/>
  <c r="C73" i="2"/>
  <c r="C72" i="2"/>
  <c r="C67" i="2"/>
  <c r="C66" i="2"/>
  <c r="C65" i="2"/>
  <c r="C61" i="2"/>
  <c r="C60" i="2"/>
  <c r="C59" i="2"/>
  <c r="C52" i="2"/>
  <c r="C51" i="2"/>
  <c r="C47" i="2"/>
  <c r="C46" i="2"/>
  <c r="C45" i="2"/>
  <c r="C42" i="2"/>
  <c r="C41" i="2"/>
  <c r="C40" i="2"/>
  <c r="C27" i="2"/>
  <c r="C26" i="2"/>
  <c r="C23" i="2"/>
  <c r="C22" i="2"/>
  <c r="C21" i="2"/>
  <c r="C16" i="2"/>
  <c r="C15" i="2"/>
  <c r="C14" i="2"/>
  <c r="C9" i="2"/>
  <c r="C8" i="2"/>
  <c r="C7" i="2"/>
  <c r="C5" i="2" l="1"/>
  <c r="D3" i="2" s="1"/>
  <c r="D2" i="2" l="1"/>
  <c r="D4" i="2"/>
</calcChain>
</file>

<file path=xl/sharedStrings.xml><?xml version="1.0" encoding="utf-8"?>
<sst xmlns="http://schemas.openxmlformats.org/spreadsheetml/2006/main" count="2198" uniqueCount="570">
  <si>
    <t>Časová značka</t>
  </si>
  <si>
    <t>Název subjektu</t>
  </si>
  <si>
    <t>Sektor</t>
  </si>
  <si>
    <t>1.1. Uživatelsky přátelská a prostupná krajina</t>
  </si>
  <si>
    <t>1.2. Funkční a estetická zeleň</t>
  </si>
  <si>
    <t>1.3. Stabilizované vodní prostředí</t>
  </si>
  <si>
    <t>1.4. Modernizace sběru, shromažďování a likvidace odpadů ve vazbě na regionální systém</t>
  </si>
  <si>
    <t>2.1. Muzea a památky</t>
  </si>
  <si>
    <t>2.2. Služby</t>
  </si>
  <si>
    <t>2.3. Propagace</t>
  </si>
  <si>
    <t>2.4. Zvyšování počtu a kvality turistických cílů</t>
  </si>
  <si>
    <t>3.1. Podpora spolkových a volnočasových aktivit</t>
  </si>
  <si>
    <t>3.2. Aktivní a kvalitní školy a školky v regionu</t>
  </si>
  <si>
    <t>3.3. Sociální služby v komunitě</t>
  </si>
  <si>
    <t>3.4. Modernizace malých a středních podniků</t>
  </si>
  <si>
    <t>4.1. Modernizace veřejných služeb včetně obecních/městských úřadů</t>
  </si>
  <si>
    <t>4.2. Podpora výstavby a modernizace zázemí pro služby obyvatelstvu</t>
  </si>
  <si>
    <t>4.3. Údržba a výstavba technické infrastruktury</t>
  </si>
  <si>
    <t>4.4. Bezpečnost dopravy a pohybu</t>
  </si>
  <si>
    <t>4.5. Bezpečnost a odolnost</t>
  </si>
  <si>
    <t>Chybí vám v předchozích tématech nějaká oblast či téma? Prosím níže nám je napište.</t>
  </si>
  <si>
    <t>Co se vám na území Posázaví nejvíce líbí, v čem ho považujete za lepší než jiné oblasti, proč zde bydlíte či podnikáte?</t>
  </si>
  <si>
    <t>Co se vám na území Posázaví nelíbí, co by bylo potřeba zlepšit, co je jeho slabou stránkou, co vám zde stěžuje žití či podnikání (nepočítaje vlivy státu)</t>
  </si>
  <si>
    <t>Pikora</t>
  </si>
  <si>
    <t>Podnikatel = OSVČ, s.r.o., a.s.</t>
  </si>
  <si>
    <t>Obnova starých cest, údržba a rekonstrukce existujících cest a ochrana jejich průchodnosti – hledání jejich využití, Veřejné a naučné stezky</t>
  </si>
  <si>
    <t>Revitalizace krajiny – priorita původních dřevin, rekultivace starých zátěží, lomů, skládek, invazních rostlin</t>
  </si>
  <si>
    <t>Podpora zadržování vody v krajině</t>
  </si>
  <si>
    <t>Modernizace a výstavba sběrných dvorů zajišťujících třídění odpadů a jeho využití</t>
  </si>
  <si>
    <t>Obnova památek</t>
  </si>
  <si>
    <t>Veřejné služby cestovního ruchu (WC, turistická informační centra, přístaviště se zázemím, …), Podnikatelské služby pro návštěvníky – stravování, ubytování a doplňkové služby</t>
  </si>
  <si>
    <t>Dálkově přístupné prezentace a kampaně</t>
  </si>
  <si>
    <t>Budování kvalitního orientačního systému, Revitalizace a údržba veřejných prostranství, turistických tras a turistických cílů</t>
  </si>
  <si>
    <t>Budování a modernizace zázemí pro spolky a veřejné služby (lokální komunitní centra), Propojování zájmových skupin a generací</t>
  </si>
  <si>
    <t>Modernizace a digitalizace vybavení školských zařízení všech typů a zvyšování standardů vzdělávání s ohledem na jejich nové trendy, Provazba základního a středního vzdělávání na podnikatelský sektor se zaměřením na polytechniku, techniku a řemesla</t>
  </si>
  <si>
    <t>Podpora prorodinných aktivit / podpora rodiny</t>
  </si>
  <si>
    <t>Pořízení strojů a zařízení pro péči o krajinu, Dosahování energetických úspor a zvyšování podílu obnovitelných zdrojů energie v podnikatelském sektoru</t>
  </si>
  <si>
    <t>Digitalizace veřejných služeb a realizace opatření tzv. chytrého venkova, Podpora čisté dopravy, elektromobility (včetně vodíkového pohonu a plug-in hybridních aut), sdílení (car sharing).</t>
  </si>
  <si>
    <t>Rekonstrukce a výstavba objektů služeb, Podpora řemesel a drobného podnikání</t>
  </si>
  <si>
    <t>Udržení a zkvalitnění sportovišť v regionu, Čištění odpadních vod</t>
  </si>
  <si>
    <t>Zajištění bezpečného pohybu pro pěší (chodníky) a cyklisty (cyklostezky), Rekonstrukce místních komunikací a na nich ležících mostů</t>
  </si>
  <si>
    <t>Modernizace a výstavba nového zázemí včetně skladových prostor pro jednotky požární ochrany ve vazbě na zvýšené požadavky jejich služeb</t>
  </si>
  <si>
    <t>neopakovatelná krajina</t>
  </si>
  <si>
    <t>neucelená oblast</t>
  </si>
  <si>
    <t>Městys Divišov</t>
  </si>
  <si>
    <t>Veřejný = obec, svazek obcí, škola, příspěvková organizace, podnik zřízený obcí nebo svazkem obcí, státní podnik</t>
  </si>
  <si>
    <t>Obnova starých cest, údržba a rekonstrukce existujících cest a ochrana jejich průchodnosti – hledání jejich využití, Revitalizace vodních ploch, zadržování vody v krajině, přírodě blízká protipovodňová opatření</t>
  </si>
  <si>
    <t>Údržba a rozvoj veřejné zeleně, Revitalizace krajiny – priorita původních dřevin, rekultivace starých zátěží, lomů, skládek, invazních rostlin</t>
  </si>
  <si>
    <t>Revitalizace vodních nádrží, návesních rybníků, Podpora zadržování vody v krajině</t>
  </si>
  <si>
    <t>Budování „překladišť“ komunálního odpadu</t>
  </si>
  <si>
    <t>Podpora místních výrobců, výrobků a spotřeby</t>
  </si>
  <si>
    <t>Revitalizace a údržba veřejných prostranství, turistických tras a turistických cílů</t>
  </si>
  <si>
    <t>Budování a modernizace zázemí pro spolky a veřejné služby (lokální komunitní centra)</t>
  </si>
  <si>
    <t>Modernizace a digitalizace vybavení školských zařízení všech typů a zvyšování standardů vzdělávání s ohledem na jejich nové trendy, Zajištění kvality doprovodných zařízení pro vzdělávání (jídelny s kuchyněmi, družiny, sportoviště)</t>
  </si>
  <si>
    <t>Poskytování sociálních služeb v rámci místní komunity</t>
  </si>
  <si>
    <t>Pořízení nových technologií, Pořízení strojů a zařízení pro udržitelnou zemědělskou produkci</t>
  </si>
  <si>
    <t>Digitalizace veřejných služeb a realizace opatření tzv. chytrého venkova, Opravy, rekonstrukce a výstavby objektů obecních a městských úřadů</t>
  </si>
  <si>
    <t>Rekonstrukce objektů pro kulturní vyžití, Rekonstrukce a výstavba objektů služeb</t>
  </si>
  <si>
    <t>Udržení a zkvalitnění sportovišť v regionu, Zajištění dodávek pitné vody systémem veřejných vodovodů napojených na externí zdroje</t>
  </si>
  <si>
    <t>nákup vybavení pro plnění úkolů JPO</t>
  </si>
  <si>
    <t>Dynamika, chuť jít pořád dopředu.</t>
  </si>
  <si>
    <t>nenapadá mě</t>
  </si>
  <si>
    <t>Obec Stříbrná Skalice</t>
  </si>
  <si>
    <t>Obnova památek, Muzeum jako vzdělávací instituce, turistický cíl a kulturní centrum</t>
  </si>
  <si>
    <t>Veřejné služby cestovního ruchu (WC, turistická informační centra, přístaviště se zázemím, …)</t>
  </si>
  <si>
    <t>Dálkově přístupné prezentace a kampaně, Tištěné propagační materiály</t>
  </si>
  <si>
    <t>Nové turistické cíle, Revitalizace a údržba veřejných prostranství, turistických tras a turistických cílů</t>
  </si>
  <si>
    <t>Budování a modernizace zázemí pro spolky a veřejné služby (lokální komunitní centra), Podpora veřejných knihoven</t>
  </si>
  <si>
    <t>Zajištění dostatečných kapacit mateřských a základních škol, Zajištění kvality doprovodných zařízení pro vzdělávání (jídelny s kuchyněmi, družiny, sportoviště)</t>
  </si>
  <si>
    <t>Podpora terénních služeb pro všechny cílové skupiny, zřízení sociálních sběren a výdejen, Podpora prorodinných aktivit / podpora rodiny</t>
  </si>
  <si>
    <t>Automatizace a robotizace výroby, Dosahování energetických úspor a zvyšování podílu obnovitelných zdrojů energie v podnikatelském sektoru</t>
  </si>
  <si>
    <t>Rekonstrukce objektů pro kulturní vyžití</t>
  </si>
  <si>
    <t>Čištění odpadních vod, Zajištění dodávek pitné vody systémem veřejných vodovodů napojených na externí zdroje</t>
  </si>
  <si>
    <t>Ne</t>
  </si>
  <si>
    <t>Nádherná příroda, zajímavé památky.</t>
  </si>
  <si>
    <t>Nic</t>
  </si>
  <si>
    <t>Základní škola Krhanice, okres Benešov</t>
  </si>
  <si>
    <t>Revitalizace vodních nádrží, návesních rybníků</t>
  </si>
  <si>
    <t>Tištěné propagační materiály</t>
  </si>
  <si>
    <t>Budování kvalitního orientačního systému</t>
  </si>
  <si>
    <t>Propojování zájmových skupin a generací</t>
  </si>
  <si>
    <t>Modernizace a digitalizace vybavení školských zařízení všech typů a zvyšování standardů vzdělávání s ohledem na jejich nové trendy, Vzdělávací potřeby učitelů v regionu</t>
  </si>
  <si>
    <t>Pořízení strojů a zařízení pro péči o krajinu</t>
  </si>
  <si>
    <t>Podpora podnikatelských aktivit ve veřejných službách</t>
  </si>
  <si>
    <t>Podpora řemesel a drobného podnikání, Udržení a podpora místních trhů, výstavba tržnic, pojízdné prodejny</t>
  </si>
  <si>
    <t>Zvýšení kvality a rychlosti internetového připojení</t>
  </si>
  <si>
    <t>Nabídka vzdělávacích a zájmových aktivit bez nutnosti dojíždění např. do Prahy</t>
  </si>
  <si>
    <t>Stav některých místních komunikací</t>
  </si>
  <si>
    <t>Bio Vavřinec s.r.o.</t>
  </si>
  <si>
    <t>Údržba a rozvoj veřejné zeleně</t>
  </si>
  <si>
    <t>Pořádání kulturních a vzdělávacích akcí, obnova historických řemesel</t>
  </si>
  <si>
    <t>Nejde ani tak to propagační materiály, ale o "know-how" jak místní turistiku provázat mezi sebou</t>
  </si>
  <si>
    <t>Provazba základního a středního vzdělávání na podnikatelský sektor se zaměřením na polytechniku, techniku a řemesla</t>
  </si>
  <si>
    <t>Podpora terénních služeb pro všechny cílové skupiny, zřízení sociálních sběren a výdejen</t>
  </si>
  <si>
    <t>Provazba podnikatelského sektoru se vzdělávacími zařízeními, Pořízení strojů a zařízení pro udržitelnou zemědělskou produkci</t>
  </si>
  <si>
    <t>Digitalizace veřejných služeb a realizace opatření tzv. chytrého venkova</t>
  </si>
  <si>
    <t>Rekonstrukce objektů pro kulturní vyžití, Pořízení strojů a zařízení pro zpracování zemědělské produkce a výrobu potravin</t>
  </si>
  <si>
    <t>Udržení a zkvalitnění sportovišť v regionu</t>
  </si>
  <si>
    <t>Zajištění bezpečného pohybu pro pěší (chodníky) a cyklisty (cyklostezky)</t>
  </si>
  <si>
    <t>Nevím o této problematice dost. Ale myslím, že toto není třeba.</t>
  </si>
  <si>
    <t>Myslím, že to bylo vyčerpávající - co do obsažených témat. Děkuji</t>
  </si>
  <si>
    <t>Bydlím zde, že jsem se tu narodil a líbí se mi tu. A jaksi farma se špatně stěhuje. Jinak si myslím, že nikterak nevynikáme nadto co je běžné jinde.</t>
  </si>
  <si>
    <t>Prostor stále vidím ve vyšší participaci občana na děním kolem sebe. A další prostor je v kontrole a hledání zodpovědnosti jednotlivých úředníků - zde se omezme na úřady obecní.</t>
  </si>
  <si>
    <t>Základní škola Bystřice, okres Benešov, příspěvková organizace</t>
  </si>
  <si>
    <t>Veřejné a naučné stezky</t>
  </si>
  <si>
    <t>Muzeum jako vzdělávací instituce, turistický cíl a kulturní centrum</t>
  </si>
  <si>
    <t>Podnikatelské služby pro návštěvníky – stravování, ubytování a doplňkové služby</t>
  </si>
  <si>
    <t>Nové turistické cíle</t>
  </si>
  <si>
    <t>Podpora veřejných knihoven</t>
  </si>
  <si>
    <t>Dosahování energetických úspor a zvyšování podílu obnovitelných zdrojů energie v podnikatelském sektoru</t>
  </si>
  <si>
    <t>Krajina</t>
  </si>
  <si>
    <t>Doprava</t>
  </si>
  <si>
    <t>Městys Český Šternberk</t>
  </si>
  <si>
    <t>Prostupnost podél vodních toků a přes vodní toky (modernizace a výstavba nových lávek pro pěší a cyklo)</t>
  </si>
  <si>
    <t>Propojování zájmových skupin a generací, Podpora veřejných knihoven</t>
  </si>
  <si>
    <t>Zajištění dostatečných kapacit mateřských a základních škol</t>
  </si>
  <si>
    <t>Poskytování sociálních služeb v rámci místní komunity, Podpora terénních služeb pro všechny cílové skupiny, zřízení sociálních sběren a výdejen</t>
  </si>
  <si>
    <t>Opravy, rekonstrukce a výstavby objektů obecních a městských úřadů</t>
  </si>
  <si>
    <t>Budování zázemí a skladů pro ochranu osob</t>
  </si>
  <si>
    <t>Rodný kraj, krásná, různorodá krajina.</t>
  </si>
  <si>
    <t>Kvalita krajských komunikací</t>
  </si>
  <si>
    <t>Sázava</t>
  </si>
  <si>
    <t>Prostupnost podél vodních toků a přes vodní toky (modernizace a výstavba nových lávek pro pěší a cyklo), Veřejné a naučné stezky</t>
  </si>
  <si>
    <t>Modernizace jezů na řece Sázavě – prostupnost jak pro živočichy, tak pro vodáckou turistiku, Podpora zadržování vody v krajině</t>
  </si>
  <si>
    <t>Budování „překladišť“ komunálního odpadu, Modernizace a výstavba sběrných dvorů zajišťujících třídění odpadů a jeho využití</t>
  </si>
  <si>
    <t>Veřejné služby cestovního ruchu (WC, turistická informační centra, přístaviště se zázemím, …), Podpora místních výrobců, výrobků a spotřeby</t>
  </si>
  <si>
    <t>Poskytování sociálních služeb v rámci místní komunity, Podpora prorodinných aktivit / podpora rodiny</t>
  </si>
  <si>
    <t>Digitalizace veřejných služeb a realizace opatření tzv. chytrého venkova, Podpora podnikatelských aktivit ve veřejných službách</t>
  </si>
  <si>
    <t>Modernizace a výstavba nového zázemí včetně skladových prostor pro jednotky požární ochrany ve vazbě na zvýšené požadavky jejich služeb, Budování zázemí a skladů pro ochranu osob</t>
  </si>
  <si>
    <t>ne</t>
  </si>
  <si>
    <t>Životní prostředí. Jsem zde spokojený.</t>
  </si>
  <si>
    <t>Práce krajského úřadu.</t>
  </si>
  <si>
    <t>Povodí Vltavy, státní podnik</t>
  </si>
  <si>
    <t>Obnova starých cest, údržba a rekonstrukce existujících cest a ochrana jejich průchodnosti – hledání jejich využití, Prostupnost podél vodních toků a přes vodní toky (modernizace a výstavba nových lávek pro pěší a cyklo)</t>
  </si>
  <si>
    <t>Obnova památek, Pořádání kulturních a vzdělávacích akcí, obnova historických řemesel</t>
  </si>
  <si>
    <t>Podpora komunikace mezi školou, školkou, komunitou a obcí, volnočasové aktivity na školách, Vzdělávací potřeby učitelů v regionu</t>
  </si>
  <si>
    <t>Pořízení nových technologií, Pořízení strojů a zařízení pro péči o krajinu</t>
  </si>
  <si>
    <t>Hezká krajina</t>
  </si>
  <si>
    <t>Zlepšení provozu cyklodopravy - budování cyklostezek</t>
  </si>
  <si>
    <t>Klub českých turistů, odbor Benešov u Prahy</t>
  </si>
  <si>
    <t>Nezisková organizace</t>
  </si>
  <si>
    <t>Rozvoj mimoprodukčních funkcí lesa</t>
  </si>
  <si>
    <t>Modernizace jezů na řece Sázavě – prostupnost jak pro živočichy, tak pro vodáckou turistiku</t>
  </si>
  <si>
    <t>spalovna odpadů</t>
  </si>
  <si>
    <t>Modernizace a digitalizace vybavení školských zařízení všech typů a zvyšování standardů vzdělávání s ohledem na jejich nové trendy, Podpora komunikace mezi školou, školkou, komunitou a obcí, volnočasové aktivity na školách</t>
  </si>
  <si>
    <t>Pořízení nových technologií, Provazba podnikatelského sektoru se vzdělávacími zařízeními</t>
  </si>
  <si>
    <t>Zajištění bezpečného pohybu pro pěší (chodníky) a cyklisty (cyklostezky), Zajištění dopravy v klidu (parkování) pro veřejnou dopravu (zastávky a dopravní terminály) (P+R) a centra obcí/měst a turistických cílů (P+G)</t>
  </si>
  <si>
    <t>Zavádějící otázka. Bydlím tu, protože jsem se tu narodil, mám tu rodinu, příbuzné a donedávna i práci (ale co to je, dojíždět za prací 40 kilometrů...). Jde o to, že domů se máme rádi vracet, ale je dobré vidět i ostatní kouty naší vlasti - asi podle hesla: všude hezky, tak co doma. Nevyvyšovat se a nesklánět se.</t>
  </si>
  <si>
    <t>stav komunikací (silnic) a pás asi 2 - 5 metrů mezi silnicí a nejbližším polem, loukou...</t>
  </si>
  <si>
    <t>Obec Kamenný Přívoz</t>
  </si>
  <si>
    <t>Zajištění dostatečných kapacit mateřských a základních škol, Místní vlastivěda</t>
  </si>
  <si>
    <t>Sázava, lesy, krajina celkově. Jsem zde rodákem.</t>
  </si>
  <si>
    <t>Stav krajských komunikací a v našem případě celkově infrastruktura obce.</t>
  </si>
  <si>
    <t>Obec Kaliště</t>
  </si>
  <si>
    <t>Rekonstrukce objektů pro kulturní vyžití, Udržení a podpora místních trhů, výstavba tržnic, pojízdné prodejny</t>
  </si>
  <si>
    <t>Nic mne nenapadá</t>
  </si>
  <si>
    <t>Nádherná a rozmanitá příroda, menší zastavěnost obcí, není zde tolik satelitů jako kolem Prahy</t>
  </si>
  <si>
    <t>horší dostupnost veřejné dopravy, špatný stav komunikací</t>
  </si>
  <si>
    <t>Muzeum umění a designu Benešov, p. o.</t>
  </si>
  <si>
    <t>Prostupnost podél vodních toků a přes vodní toky (modernizace a výstavba nových lávek pro pěší a cyklo), Revitalizace vodních ploch, zadržování vody v krajině, přírodě blízká protipovodňová opatření</t>
  </si>
  <si>
    <t>Podpora komunikace mezi školou, školkou, komunitou a obcí, volnočasové aktivity na školách</t>
  </si>
  <si>
    <t>Provazba podnikatelského sektoru se vzdělávacími zařízeními, Pořízení strojů a zařízení pro péči o krajinu</t>
  </si>
  <si>
    <t>Podpora čisté dopravy, elektromobility (včetně vodíkového pohonu a plug-in hybridních aut), sdílení (car sharing).</t>
  </si>
  <si>
    <t>Čištění odpadních vod</t>
  </si>
  <si>
    <t>Posázaví je zajímavou turistickou destinací. Z hlediska přírody, kultury, služeb aj.</t>
  </si>
  <si>
    <t>Základní škola Netvořice, okres Benešov, příspěvková organizace</t>
  </si>
  <si>
    <t>Provazba podnikatelského sektoru se vzdělávacími zařízeními</t>
  </si>
  <si>
    <t>Zajištění bezpečného pohybu pro pěší (chodníky) a cyklisty (cyklostezky), Podpora bezbariérovosti v rámci dopravní infrastruktury regionu</t>
  </si>
  <si>
    <t>Zajištění větší bezpečnosti veřejných budov</t>
  </si>
  <si>
    <t>Posázaví je výjimečné díky nádherné krajině, kterou si musíme hýčkat...!</t>
  </si>
  <si>
    <t>Vnímám to především v Netvořicích. Chybí nám služby, které tu ještě před několika desítkami let byly! To jest funkční kostel s funkčním zvonem, odpovídající prostory pro kvalitního praktického lékaře, dále gynekolog, další služby jako restaurace, cukrárna, více obchodů, lékárna, bankomat, znovutevření muzeí apod.</t>
  </si>
  <si>
    <t>CHOPOS</t>
  </si>
  <si>
    <t>Modernizace jezů na řece Sázavě – prostupnost jak pro živočichy, tak pro vodáckou turistiku, Revitalizace vodních nádrží, návesních rybníků</t>
  </si>
  <si>
    <t>Zajištění dostatečných kapacit mateřských a základních škol, Modernizace a digitalizace vybavení školských zařízení všech typů a zvyšování standardů vzdělávání s ohledem na jejich nové trendy</t>
  </si>
  <si>
    <t>Udržení a podpora místních trhů, výstavba tržnic, pojízdné prodejny</t>
  </si>
  <si>
    <t>Rekonstrukce místních komunikací a na nich ležících mostů, Zajištění dopravy v klidu (parkování) pro veřejnou dopravu (zastávky a dopravní terminály) (P+R) a centra obcí/měst a turistických cílů (P+G)</t>
  </si>
  <si>
    <t>krajina, lesy, voda, dostupnost služeb i zaměstnání</t>
  </si>
  <si>
    <t>neutěšený stav místních komunikací</t>
  </si>
  <si>
    <t>Mateřská škola Petroupim</t>
  </si>
  <si>
    <t>Pořízení nových technologií, Dosahování energetických úspor a zvyšování podílu obnovitelných zdrojů energie v podnikatelském sektoru</t>
  </si>
  <si>
    <t>Udržení a zkvalitnění sportovišť v regionu, Zvýšení kvality a rychlosti internetového připojení</t>
  </si>
  <si>
    <t>Bydlím zde, protože mám ráda vesnici, klid a přírodu.</t>
  </si>
  <si>
    <t>Nic jsem nenašla.</t>
  </si>
  <si>
    <t>ŘKF BENEŠOV</t>
  </si>
  <si>
    <t>Zajištění dostatečných kapacit mateřských a základních škol, Provazba základního a středního vzdělávání na podnikatelský sektor se zaměřením na polytechniku, techniku a řemesla</t>
  </si>
  <si>
    <t>finanční podpora zaměstnanců ve firmě</t>
  </si>
  <si>
    <t>dle citátu ,,...vždy najdu horšího a lepšího než jsem já... " je pořád co zlepšovat ve vztahu k ostatním lidem, v materiální oblasti obnova památek, turistických zastavení a dostupnost cyklostezek.</t>
  </si>
  <si>
    <t>Mateřská škola Neveklov</t>
  </si>
  <si>
    <t>Muzeum jako vzdělávací instituce, turistický cíl a kulturní centrum, Pořádání kulturních a vzdělávacích akcí, obnova historických řemesel</t>
  </si>
  <si>
    <t>Podnikatelské služby pro návštěvníky – stravování, ubytování a doplňkové služby, Podpora místních výrobců, výrobků a spotřeby</t>
  </si>
  <si>
    <t>Zajištění dostatečných kapacit mateřských a základních škol, Podpora komunikace mezi školou, školkou, komunitou a obcí, volnočasové aktivity na školách</t>
  </si>
  <si>
    <t>Řešení decentralizace sociálního bydlení a pečovatelských služeb pro seniory, Podpora terénních služeb pro všechny cílové skupiny, zřízení sociálních sběren a výdejen</t>
  </si>
  <si>
    <t>Pořízení strojů a zařízení pro udržitelnou zemědělskou produkci, Dosahování energetických úspor a zvyšování podílu obnovitelných zdrojů energie v podnikatelském sektoru</t>
  </si>
  <si>
    <t>Žijí zde někteří netolerantní lidi, kteří škodí přírodě i poctivým lidem. Ničeho si neváží.</t>
  </si>
  <si>
    <t>Město Jílové u Prahy</t>
  </si>
  <si>
    <t>Revitalizace krajiny – priorita původních dřevin, rekultivace starých zátěží, lomů, skládek, invazních rostlin, Rozvoj mimoprodukčních funkcí lesa</t>
  </si>
  <si>
    <t>Rekonstrukce objektů pro kulturní vyžití, Podpora řemesel a drobného podnikání</t>
  </si>
  <si>
    <t>Relativně čisté životní prostředí a krajinný ráz. Pospolitost obyvatelstva</t>
  </si>
  <si>
    <t>Ekonomická rozdílnost mezi jednotlivými územími a s tím spojená dostupnost služeb pro občany Posázaví</t>
  </si>
  <si>
    <t>MŠ Bystřice</t>
  </si>
  <si>
    <t>Zajištění bezpečného pohybu pro pěší (chodníky) a cyklisty (cyklostezky), Vytvoření zázemí pro bezpečný výstup a nástup pro veřejnou dopravu</t>
  </si>
  <si>
    <t>Příroda, krajina, blízkost Prahy</t>
  </si>
  <si>
    <t>Komunitní život</t>
  </si>
  <si>
    <t>Obec Ostředek</t>
  </si>
  <si>
    <t>Krajina / příroda, rodný region</t>
  </si>
  <si>
    <t>Příliš mnoho chatařů/chalupářů</t>
  </si>
  <si>
    <t>Spolek Klubíčko</t>
  </si>
  <si>
    <t>Modernizace a výstavba sběrných dvorů zajišťujících třídění odpadů a jeho využití, podpora kompostování, popelnice na bioodpad každému zájemci</t>
  </si>
  <si>
    <t>Zajištění kvality doprovodných zařízení pro vzdělávání (jídelny s kuchyněmi, družiny, sportoviště), Provazba základního a středního vzdělávání na podnikatelský sektor se zaměřením na polytechniku, techniku a řemesla</t>
  </si>
  <si>
    <t>Automatizace a robotizace výroby, Pořízení strojů a zařízení pro péči o krajinu</t>
  </si>
  <si>
    <t>Opravy, rekonstrukce a výstavby objektů obecních a městských úřadů, Podpora podnikatelských aktivit ve veřejných službách</t>
  </si>
  <si>
    <t>Krásná, stále ještě poměrně čistá krajina, bez většího znečišťovatele ovzduší, malebné vesničky, komunitní spolupráce, fungující spolky.....</t>
  </si>
  <si>
    <t>Plánovaná výstavba D3, která ovlivní životní prostředí ve kterém žijeme. Starostové a zastupitelstva obcí málo berou ohledy na to, co chtějí lidé, kteří v obci bydlí (ve městech již jsou svolávány společné schůzky, kde se k plánu rozvoje a k investovaným penězům vyjadřují i jednotliví obyvatelé atd.)</t>
  </si>
  <si>
    <t>ZŠ a MŠ Sázava</t>
  </si>
  <si>
    <t>Provazba podnikatelského sektoru se vzdělávacími zařízeními, Dosahování energetických úspor a zvyšování podílu obnovitelných zdrojů energie v podnikatelském sektoru</t>
  </si>
  <si>
    <t>Čištění odpadních vod, Zvýšení kvality a rychlosti internetového připojení</t>
  </si>
  <si>
    <t>Podpora bezbariérovosti v rámci dopravní infrastruktury regionu, Rekonstrukce místních komunikací a na nich ležících mostů</t>
  </si>
  <si>
    <t>krásná krajina bez velkých průmyslových center</t>
  </si>
  <si>
    <t>chybí přirozené centrum</t>
  </si>
  <si>
    <t>Stanislav Kysela Kyselovic hospodářství</t>
  </si>
  <si>
    <t>Revitalizace vodních ploch, zadržování vody v krajině, přírodě blízká protipovodňová opatření</t>
  </si>
  <si>
    <t>Vysazování ovocných stromů do volné krajiny</t>
  </si>
  <si>
    <t>Modernizace a digitalizace vybavení školských zařízení všech typů a zvyšování standardů vzdělávání s ohledem na jejich nové trendy</t>
  </si>
  <si>
    <t>Pořízení strojů a zařízení pro udržitelnou zemědělskou produkci, Podpora ekologických zemědělců - pořizování nových zemědělských strojů a technologií</t>
  </si>
  <si>
    <t>Podpora řemesel a drobného podnikání, Pořízení strojů a zařízení pro zpracování zemědělské produkce a výrobu potravin</t>
  </si>
  <si>
    <t>Dobré místo pro podnikání, krásné, ale chatami zničené Posázaví</t>
  </si>
  <si>
    <t>Přelidněnost, moc turistů v krajině, špatná ochrana přírody. Z jedné strany přírodu ničejí a ruší v každou denní i noční hodinu všudepřítomní lidé a na straně druhé zaplevelenost území nepůvodnímí vodními živočichy jako jsou nutrie. Toto vše nám to krásné Posázaví ničí. Proto se mi těžce odpovídalo na otázky spojené s podporou turistických cílů a obnovování starých cest. Je krásné, že tyto staré cesty obnovujeme, ale tyto cesty zanikly a místo nich jsou nové - silnice a podobně. Čim více bude v krajině cest, tim více bude krajina zničená. Ne na první pohled - to bude jistě krásná, všude cestičky, stromky a podobně. Ale na druhý pohled v krajině bude chybět přirozený a důležitý klid. Přiroda je již tak poničena a devastována tak alespoň ten klid by si zasloužila. Přiroda není jen pro lidi.</t>
  </si>
  <si>
    <t>Obec Václavice</t>
  </si>
  <si>
    <t>Modernizace a digitalizace vybavení školských zařízení všech typů a zvyšování standardů vzdělávání s ohledem na jejich nové trendy, Místní vlastivěda</t>
  </si>
  <si>
    <t>Rekonstrukce místních komunikací a na nich ležících mostů</t>
  </si>
  <si>
    <t>Podpora lesního hospodářství - vzhledem k situaci. Bez balastu mimoprodukčních funkcí, či řešení původních a nepůvodních dřevin apod.</t>
  </si>
  <si>
    <t>venkovský charakter členité krajiny</t>
  </si>
  <si>
    <t>převážně ony vlivy státu, ale všeobecně koncentrace zemědělské výroby s vlivem na krajinu, jako dědictví kolektivizace a koncentrace maloobchodu do obchodních center ve větších sídlech</t>
  </si>
  <si>
    <t>Modernizace a výstavba sběrných dvorů zajišťujících třídění odpadů a jeho využití, předcházení odpadům - opětovné využití (re-use centra)</t>
  </si>
  <si>
    <t>Podpora místních výrobců, výrobků a spotřeby, podpora lokální ekonomiky - odbyt regionálních výrobků v regionu</t>
  </si>
  <si>
    <t>on-line mimoškolní vzdělávání pro mládež i pro dospělé</t>
  </si>
  <si>
    <t>Rekonstrukce a výstavba objektů služeb, Pořízení strojů a zařízení pro zpracování zemědělské produkce a výrobu potravin</t>
  </si>
  <si>
    <t>Zajištění dodávek pitné vody systémem veřejných vodovodů napojených na externí zdroje, Zvýšení kvality a rychlosti internetového připojení</t>
  </si>
  <si>
    <t>Příroda, krajina, klidné bydlení (většinou)</t>
  </si>
  <si>
    <t>Tlak z pražské aglomerace, základní infrstruktura (vodovody, ČOV, komunikace)</t>
  </si>
  <si>
    <t>Ing. arch. Iveta Jirásková</t>
  </si>
  <si>
    <t>Rekonstrukce a výstavba objektů služeb, Udržení a podpora místních trhů, výstavba tržnic, pojízdné prodejny</t>
  </si>
  <si>
    <t>Mám ráda naše města, krásnou přírodu a lidi, kteří zde žijí. Region má velký potenciál stát se jedním z nejlepších míst k bydlení a podnikání. Líbí se mi podpora místních spolků a dalších skupin, které stmelují občany obcí a také práce na obnově venkova. Dále bych vyzdvihla nepřeberné možnosti, jak kvalitně trávit volný čas a možnost navštívit tolik kulturních a přírodních památek. Pokud by existovala např. mobilní aplikace, která by zmapovala všechny krásy Posázaví, bylo by to dokonalé.</t>
  </si>
  <si>
    <t>Chybí tu dobudování dálnice D3, což by pomohlo dalšímu rozvoji území (vliv státu je ovšem zásadní). Nelíbí se mi přílišné rozrůstání zástavby do krajiny bez výstavby dalšího občanského vybavení. Pokud by existovala podpora na obnovu či přestavbu objektů uvnitř obcí a měst, byla by to určitá motivace nezastavovat zemědělskou půdu. Slabší stránkou je možná odpadové hospodářství, stále je velké množství odpadu skládkováno.</t>
  </si>
  <si>
    <t>Mš Hradištko</t>
  </si>
  <si>
    <t>Opravy, rekonstrukce a výstavby objektů obecních a městských úřadů, Podpora čisté dopravy, elektromobility (včetně vodíkového pohonu a plug-in hybridních aut), sdílení (car sharing).</t>
  </si>
  <si>
    <t>Krajina, příroda</t>
  </si>
  <si>
    <t>Čistota prostředí</t>
  </si>
  <si>
    <t>YMCA Neveklov</t>
  </si>
  <si>
    <t>Zajištění kvality doprovodných zařízení pro vzdělávání (jídelny s kuchyněmi, družiny, sportoviště), Podpora komunikace mezi školou, školkou, komunitou a obcí, volnočasové aktivity na školách</t>
  </si>
  <si>
    <t>Vzdělávání dospělých, častěji jezdící hromadná doprava i do menších obcí</t>
  </si>
  <si>
    <t>Klid, čistá příroda, krajina</t>
  </si>
  <si>
    <t>Nutnost dopravy z malých vesnic pouze vlastním autem, nedostatek bezpečných cyklostezek, také by bylo vhodné přeměnit některé rybníky na koupaliště.</t>
  </si>
  <si>
    <t>Zornice Maršovice</t>
  </si>
  <si>
    <t>Podpora třídění odpadu</t>
  </si>
  <si>
    <t>Krajina, množství aktivních lidí.</t>
  </si>
  <si>
    <t>Blízkost Prahy - odliv lidí.</t>
  </si>
  <si>
    <t>Bářino toulavé divadlo, Divadelní penzion</t>
  </si>
  <si>
    <t>Revitalizace vodních ploch, zadržování vody v krajině, přírodě blízká protipovodňová opatření, Především oprava stávajících mostů a lávek a pak teprve výstavba nových.</t>
  </si>
  <si>
    <t>Revitalizace krajiny – priorita původních dřevin, rekultivace starých zátěží, lomů, skládek, invazních rostlin, Výsadba volně přístupných užitkových stromů (ovoce, ořechy).</t>
  </si>
  <si>
    <t>Nevím, spíš omezení vzniku odpadů. Ale to asi není jen záležitost Posázaví.</t>
  </si>
  <si>
    <t>Revitalizace a údržba veřejných prostranství, turistických tras a turistických cílů, Vybudování evropsky významného vzdělávacího centra s tématem vody při Sázavě.</t>
  </si>
  <si>
    <t>Místní vlastivěda, Vzdělávací potřeby učitelů v regionu</t>
  </si>
  <si>
    <t>nevím</t>
  </si>
  <si>
    <t>Čištění odpadních vod, Zajištění pitné vody ze zdrojů v regionu, v případě, že bude fungovat zadržování vody v krajině.</t>
  </si>
  <si>
    <t>Asi je vše OK. Jen bych si přála znát se více se sousedy. Ale to je asi jen můj osobní problém daný mou vytížeností. Snad by pomohly trhy, malé obecní slavnosti, kluby zahrádkářů s přednáškami, sousedská výměna zkušeností a pod. Jenže doba společnému setkávání zrovna teď není nakloněna.</t>
  </si>
  <si>
    <t>Základní škola Benešov, Jiráskova 888</t>
  </si>
  <si>
    <t>Veřejné a naučné stezky, Revitalizace vodních ploch, zadržování vody v krajině, přírodě blízká protipovodňová opatření</t>
  </si>
  <si>
    <t>Oblast turismu, zlepšení sociálních služeb obyvatelstvu, podpora činnosti neziskových organizací</t>
  </si>
  <si>
    <t>Stav silnic, služby na vesnicích, špatná dostupnost vesnic do center</t>
  </si>
  <si>
    <t>ČMMJ- Okresní myslivecký spolek Benešov Z.S.</t>
  </si>
  <si>
    <t>Veřejné a naučné stezky, osvětové envirimentální akce</t>
  </si>
  <si>
    <t>likvidace divokých skládek</t>
  </si>
  <si>
    <t>Místní vlastivěda</t>
  </si>
  <si>
    <t>Zajištění dopravy v klidu (parkování) pro veřejnou dopravu (zastávky a dopravní terminály) (P+R) a centra obcí/měst a turistických cílů (P+G)</t>
  </si>
  <si>
    <t>akceschopnost, důslednost při adminidtraci projektů, vstřícnost</t>
  </si>
  <si>
    <t>Krásná příroda, sportovní a kulturní vyžití</t>
  </si>
  <si>
    <t>Uvítala bych více cyklostezek pro rodiny s dětmi</t>
  </si>
  <si>
    <t>Mateřská škola "Berušky" Benešov, Táborská 350</t>
  </si>
  <si>
    <t>Poskytování sociálních služeb v rámci místní komunity, Řešení decentralizace sociálního bydlení a pečovatelských služeb pro seniory</t>
  </si>
  <si>
    <t>Narodila jsem se tu a tak se mi tu líbí</t>
  </si>
  <si>
    <t>Základní škola Týnec nad Sázavou p.o.</t>
  </si>
  <si>
    <t>Jsem spokojená</t>
  </si>
  <si>
    <t>Město Bystřice</t>
  </si>
  <si>
    <t>Protože je tu hodně zeleně a málo velkých "znečišťovatelů" - bydlení v přírodě nedaleko Prahy</t>
  </si>
  <si>
    <t>Farma Harvan Čerčany</t>
  </si>
  <si>
    <t>Veřejné služby cestovního ruchu (WC, turistická informační centra, přístaviště se zázemím, …), podpora výstavby STPL pro obytná auta</t>
  </si>
  <si>
    <t>Řešení decentralizace sociálního bydlení a pečovatelských služeb pro seniory, Podpora prorodinných aktivit / podpora rodiny</t>
  </si>
  <si>
    <t>Pořízení nových technologií, Automatizace a robotizace výroby</t>
  </si>
  <si>
    <t>Líbí se mi krajina, bydlím zde od narození a pokračuji v rodinné tradici na statku, www.farmaharvan.com. Velké plus vidím v členitosti krajiny, množství lesů, luk. Čistý vzduch.</t>
  </si>
  <si>
    <t>Rekonstrukce a výstavba objektů služeb</t>
  </si>
  <si>
    <t>klidná oblast s příjemným okolím, bez davů turistů</t>
  </si>
  <si>
    <t>Málo sportovního využití pro mládež a malá atraktivita pro cizí návštěvníky, proto horší možnosti v oblasti cestovního ruchu.</t>
  </si>
  <si>
    <t>městys Netvořice</t>
  </si>
  <si>
    <t>Obnova starých cest, údržba a rekonstrukce existujících cest a ochrana jejich průchodnosti – hledání jejich využití</t>
  </si>
  <si>
    <t>Modernizace a výstavba sběrných dvorů zajišťujících třídění odpadů a jeho využití, modernizace a výstavba stanovišť na tříděný odpad (kontejnerů)</t>
  </si>
  <si>
    <t>Dálkově přístupné prezentace a kampaně, Propagace na sociálních sítích a webech</t>
  </si>
  <si>
    <t>Krásná přírodní lokalita v blízkosti hlavního města</t>
  </si>
  <si>
    <t>Kvalita komunikací, odpadové hospodářství</t>
  </si>
  <si>
    <t>MŠ "Úsměv" Benešov, Pražského povstání 1711</t>
  </si>
  <si>
    <t>Podpora podnikatelských aktivit ve veřejných službách, Podpora čisté dopravy, elektromobility (včetně vodíkového pohonu a plug-in hybridních aut), sdílení (car sharing).</t>
  </si>
  <si>
    <t>Zajištění dopravy v klidu (parkování) pro veřejnou dopravu (zastávky a dopravní terminály) (P+R) a centra obcí/měst a turistických cílů (P+G), Vytvoření zázemí pro bezpečný výstup a nástup pro veřejnou dopravu</t>
  </si>
  <si>
    <t>Líbí se mi modernizace města Benešov, ve kterém bydlím a zároveň obnova a údržba historických památek.</t>
  </si>
  <si>
    <t>Pečovala jsem o nemocné a přestárlé rodiče celkem 18 let a zároveň byla zaměstnaná. Mě chybí sociální služby, které by odlehčily podobným rodinám, které pečují o seniory nebo osoby, které potřebují každodenní pomoc. Lidí ve vyšším věku bude stále přibývat a bude se o ně muset někdo starat. Bylo by ideální, kdyby je pečující osoby mohly ráno předat do stacionáře a odpoledne vyzvednout, aby senioři či nemocní mohli bydlet stále doma se svou rodinou.</t>
  </si>
  <si>
    <t>Mateřská škola Pyšely</t>
  </si>
  <si>
    <t>Propojení technologií novými komunikačními kanály</t>
  </si>
  <si>
    <t>nechybí, děkuji</t>
  </si>
  <si>
    <t>jsem spokojená, děkuji</t>
  </si>
  <si>
    <t>Mateřská škola "Čtyřlístek"- příspěvková organizace, Bezručova 1948, 256 01 Benešov</t>
  </si>
  <si>
    <t>viz výše</t>
  </si>
  <si>
    <t>richard kubín - vinotéka benešov</t>
  </si>
  <si>
    <t>Místní vlastivěda, Podpora komunikace mezi školou, školkou, komunitou a obcí, volnočasové aktivity na školách</t>
  </si>
  <si>
    <t>Digitalizace technologií a softwarové inovace, Provazba podnikatelského sektoru se vzdělávacími zařízeními</t>
  </si>
  <si>
    <t>propojení s Prahou a možnost žít v souladu s přírodou a možnost všede dostat se pěšky nebo na kole</t>
  </si>
  <si>
    <t>opravy silnic a chodníků v samotném benešově</t>
  </si>
  <si>
    <t>David Procházka</t>
  </si>
  <si>
    <t>Podpora ekologického zemědělství</t>
  </si>
  <si>
    <t>Krásná krajina prostě domov</t>
  </si>
  <si>
    <t>Je třeba si více vážit krajiny</t>
  </si>
  <si>
    <t>Marcela Krejčíková</t>
  </si>
  <si>
    <t>Modernizace a výstavba sběrných dvorů zajišťujících třídění odpadů a jeho využití, Průběžná veřejná osvěta</t>
  </si>
  <si>
    <t>Zvyšování povědomí obyvatelstva v regionu o důležitosti mentální psychohygieny napříč všemi oblastmi života</t>
  </si>
  <si>
    <t>Líbí se mi celkové zkvalitňování prostředí k žití - podpora revitalizace a opravy původních staveb, památek a dalších objektů; podpora spolupráce všech subjektů - podnikatelů, NNO, státní zprávy pro celkový rozvoj regionu; plánování a následná skutečná realizace vytyčených cílů napříč všemi důležitými oblastmi regionu; ze svého pohledu např. velmi oceňuji podporu a nápomoc v dalším rozvoji v oblastech vzdělávání - školství - podporu škol i pedagogů - pokud pedagogy práce baví a dává jim smysl, hledají a objevují další nové možnosti, mohou tento svůj pozitivní přístup ke vzdělání dobře dále předávat dětem - žákům - studentům. A na této mladé generaci mimo jiné také velmi záleží další směřování našeho regionu, proto to považuji za velmi klíčové.</t>
  </si>
  <si>
    <t>Rytmus Střední Čechy</t>
  </si>
  <si>
    <t>Dálkově přístupné prezentace a kampaně, akce typu: den otevřených dveří</t>
  </si>
  <si>
    <t>Podpora komunikace mezi školou, školkou, komunitou a obcí, volnočasové aktivity na školách, Provazba základního a středního vzdělávání na podnikatelský sektor se zaměřením na polytechniku, techniku a řemesla</t>
  </si>
  <si>
    <t>obnova sportovišť a směřování udržitelné turistiky</t>
  </si>
  <si>
    <t>nízká síť cyklostezek</t>
  </si>
  <si>
    <t>Obec Stranný</t>
  </si>
  <si>
    <t>Údržba a rozvoj veřejné zeleně, Rozvoj mimoprodukčních funkcí lesa</t>
  </si>
  <si>
    <t>Rekonstrukce místních komunikací a na nich ležících mostů, Vytvoření zázemí pro bezpečný výstup a nástup pro veřejnou dopravu</t>
  </si>
  <si>
    <t>čisté ovzduší, čistá krajina s minimem průmyslu</t>
  </si>
  <si>
    <t>Obec Lešany</t>
  </si>
  <si>
    <t>Řešení decentralizace sociálního bydlení a pečovatelských služeb pro seniory</t>
  </si>
  <si>
    <t>Krajina a historie regionu</t>
  </si>
  <si>
    <t>Nevím</t>
  </si>
  <si>
    <t>Město Neveklov</t>
  </si>
  <si>
    <t>Zajištění dostatečných kapacit mateřských a základních škol, Vzdělávací potřeby učitelů v regionu</t>
  </si>
  <si>
    <t>Malebnost přírody, přesto blízkost hlavního města</t>
  </si>
  <si>
    <t>Podle průzkumu mezi občany je nejvíce tíží stav silnic.</t>
  </si>
  <si>
    <t>Cesta Integrace o. p. s.</t>
  </si>
  <si>
    <t>způsob komunikace a propojení jednotlivých lidí a organizací, neformální setkávání</t>
  </si>
  <si>
    <t>???</t>
  </si>
  <si>
    <t>RUAH o.p.s.</t>
  </si>
  <si>
    <t>Zajištění kvality doprovodných zařízení pro vzdělávání (jídelny s kuchyněmi, družiny, sportoviště), Vzdělávací potřeby učitelů v regionu</t>
  </si>
  <si>
    <t>Území, které může těžit (podnikatelsky) z blízkosti Prahy a zároveň má charakter venkova.(hodně turistických cílů, stezek..), v posledních letech i dostatek kulturního vyžití.</t>
  </si>
  <si>
    <t>obec Senohraby</t>
  </si>
  <si>
    <t>Krásná krajina, příjemný region pro bydlení i rekreaci, dobrá dopravní dostupnost</t>
  </si>
  <si>
    <t>velké zatížení komunikace I/3, neexistence dálničního spojení s Prahou</t>
  </si>
  <si>
    <t>městys Maršovice</t>
  </si>
  <si>
    <t>Zajištění kvality doprovodných zařízení pro vzdělávání (jídelny s kuchyněmi, družiny, sportoviště)</t>
  </si>
  <si>
    <t>Pořízení nových technologií</t>
  </si>
  <si>
    <t>Základní škola a mateřská škola Benešov, Na Karlově 372</t>
  </si>
  <si>
    <t>Zajištění dodávek pitné vody systémem veřejných vodovodů napojených na externí zdroje</t>
  </si>
  <si>
    <t>Hezká krajina, relativně čisté prostředí.</t>
  </si>
  <si>
    <t>Dopravní infrastruktura.Nedobudovaná dálnice.</t>
  </si>
  <si>
    <t>MŠ "U kohoutka Sedmipírka" Benešov</t>
  </si>
  <si>
    <t>Podpora řemesel a drobného podnikání</t>
  </si>
  <si>
    <t>Narodila jsem se tu a žiji tu po většinu svého života. Líbí se mi tu. Benešov je pro život dobrá lokalita a Posázaví skýtá mnoho možností ke kultuře, poznávání i sportování.</t>
  </si>
  <si>
    <t>Nic mě nenapadá.</t>
  </si>
  <si>
    <t>Příběh s.r.o.</t>
  </si>
  <si>
    <t>Krajina, řeka, jsem tu doma :-)</t>
  </si>
  <si>
    <t>Stále nízká forma spolupráce mezi města, obce - podnikatelé - neziskovky</t>
  </si>
  <si>
    <t>Obec Chářovice</t>
  </si>
  <si>
    <t>Hezká krajina, dobrá dojezdová vzdálenost do Prahy</t>
  </si>
  <si>
    <t>Stav komunikací</t>
  </si>
  <si>
    <t>proFem - centrum pro oběti domácího a sexuálního násilí, o.p.s.</t>
  </si>
  <si>
    <t>Pořízení nových technologií, Digitalizace technologií a softwarové inovace</t>
  </si>
  <si>
    <t>Dostupnost služeb</t>
  </si>
  <si>
    <t>Parkování</t>
  </si>
  <si>
    <t>Mateřské centrum Hvězdička, z. s.</t>
  </si>
  <si>
    <t>Narodila jsem se tu. Mám to tu ráda. Je tu hezké zdravé prostředí, pracovní příležitosti, dobře se tu žije, ale že by region něčím přímo vynikal, to nevím.</t>
  </si>
  <si>
    <t>Obec Hradištko</t>
  </si>
  <si>
    <t>Pořízení strojů a zařízení pro péči o krajinu, Pořízení strojů a zařízení pro udržitelnou zemědělskou produkci</t>
  </si>
  <si>
    <t>Krásná příroda, milí lidé, dobrá dostupnost hlavního města - tedy vzdělání, obchodu, služeb, kultury atd.</t>
  </si>
  <si>
    <t>rychlý nárůst obyvatel a s tím související nedostatečná občanská vybavenost, lidé trvale hlášení v rekreačních objektech v odlehlých částech obce a jejich nároky na inženýrské sítě, lidé žijící zde bez trvalého bydliště, čímž obec přichází o příjmy z RUD</t>
  </si>
  <si>
    <t>Městys Kácov</t>
  </si>
  <si>
    <t>Nejvíce naše občany trápí špatná dopravní obslužnost. Spoje nenavazují , dlouhé prostoje v dopravních uzlech a lidé se z našich obcí a měst těžko dostávají do práce hromadnými dopravními prostředky. Jsou plně závislí na svých automobilech. Dále mají tento problém s dojížděním k lékaři. V obcích populace stárne a senioři nejsou mnohdy schopni se sami dopravit do vzdálených měst k lékaři. Do budoucna to povede asi k tomu, že budou muset mít i menší obce senior taxíky. Potom chybí v obci byty. Obec nemá finanční prostředky na to, aby vystavěla nové byty, nemá domy, které by zrekonstruovala. Ale byty nejsou, hlavně pro mladé rodiny.</t>
  </si>
  <si>
    <t>Obec Struhařov</t>
  </si>
  <si>
    <t>Příroda</t>
  </si>
  <si>
    <t>Miloslav Perníček- Heroutice</t>
  </si>
  <si>
    <t>Obnova starých cest, údržba a rekonstrukce existujících cest a ochrana jejich průchodnosti – hledání jejich využití, údržba stávajících podnikatelských subjektů</t>
  </si>
  <si>
    <t>Vytvořit podmínky,aby venkov zůstal venkovem za svými produkty,řemesly,zvyky,prostředím a dobrou náladou lidí na venkově žijících. Za každou cenu nenutit vesnici mestský život a městské prostředí. Venkovam si do města dojede a měšťan na venkov také.....</t>
  </si>
  <si>
    <t>Zatím klid,pohoda a zdrávo.....</t>
  </si>
  <si>
    <t>Snaha udělat z Posázaví předměstí Prahy. Viz. upravene chodníky,stezky,stálé budování nového a menší starost o stávající....</t>
  </si>
  <si>
    <t>MC Kulišek</t>
  </si>
  <si>
    <t>Náplava Sázavy r.s.</t>
  </si>
  <si>
    <t>Do Posázaví jsme se přestěhovali kvůli krajinnému rázu a celkem snadné dostupnosti do Prahy.</t>
  </si>
  <si>
    <t>Občas necitlivé zacházení s krajinou a výstavbou. To je ale o lidech...</t>
  </si>
  <si>
    <t>Obec Litichovice</t>
  </si>
  <si>
    <t>Hezká krajina, turisticky zajímavé objekty a místa</t>
  </si>
  <si>
    <t>Špatná nebo žádná infrastruktura pro odvod a čištění odpadních vod</t>
  </si>
  <si>
    <t>Opatření Strategického rámce</t>
  </si>
  <si>
    <t>Možné aktivity v opatření</t>
  </si>
  <si>
    <t>Body</t>
  </si>
  <si>
    <t xml:space="preserve"> …</t>
  </si>
  <si>
    <t>…</t>
  </si>
  <si>
    <t>Veřejné služby cestovního ruchu (WC, Turistická informační centra, přístaviště se zázemím, …)</t>
  </si>
  <si>
    <t>Gymnázium, Benešov, Husova 470</t>
  </si>
  <si>
    <t>Město Benešov</t>
  </si>
  <si>
    <t>Město Týnec nad Sázavou</t>
  </si>
  <si>
    <t>Obec Jankov</t>
  </si>
  <si>
    <t>Obec Kozmice</t>
  </si>
  <si>
    <t>Obec Krhanice</t>
  </si>
  <si>
    <t>Lidem blíž z.s.</t>
  </si>
  <si>
    <t>Miroslav Němec</t>
  </si>
  <si>
    <t>propagační materiály m í s t n í (ne regionální)</t>
  </si>
  <si>
    <t>Chybí téma člověk a jeho prospěch ze všeho, co výše uvedeno. Příklad - digitalizace je skvělá věc, pokud ji bereme jako sluhu a ne jako pána. Politici, zvlášť některé politické strany, chtějí v š e zdigitalizovat (asi i nás, lidi...) - příklad z poslední doby: přihlašování seniorů 80+ na očkování proti covidu - princip musí zní tak, že se musí volit způsoby, které ovládá dotčená skupina (zde senioři 80+), a ne aby toto za ně dělali příbuzní a známí (čest obcím a sociálním službám, které seniorům v této záležitosti pomohli, hanba těm, kteří projet připravili bez ohledu na člověka).</t>
  </si>
  <si>
    <t>Minimálně v obci Benešov je třeba zlepšit komunikaci úřadu s veřejností i s ostatními subjekty. </t>
  </si>
  <si>
    <t>relativně klidné místo k žití, výhledově dostupná příjemná oblast k odpočinku </t>
  </si>
  <si>
    <t>V tomto kraji jsem se narodila ,mám zde domeček po rodičích. Bydleli zde i moji rodiče, prarodiče. Pracuji tady, mám zde i své přátele. Chtěla bych, aby tento kraj byl čistý, nádherný zdravý. Aby zde žili poctiví a pracovití lidé jako kdysi. Je zde nádherná příroda.</t>
  </si>
  <si>
    <t>Bezpečnost silničního provozu např. měřiče rychlostí, radary, zpomalovací záležitosti atd.</t>
  </si>
  <si>
    <t>Obec Soběhrdy </t>
  </si>
  <si>
    <t>Z této oblasti mi připadá vše stejně důležité. Neumím si vybrat. S ohledem na covidovou situaci bych však kladla důraz na sousedské, tedy úzce regionální potravinové zásobování, tj. tržnice, stroje pro zpracování zemědělské produkce, případně podporu řemesel a drobného podnikání. </t>
  </si>
  <si>
    <t>Zdravotnictví. Nevím však, zda MAS může do této oblasti vůbec zasahovat. Uvítala bych rezervační systémy u lékařů, aby člověk nemusel hodiny čekat, než na něj přijde řada. To by se mělo pozitivně odrazit i v prevenci proti šíření coronaviru. </t>
  </si>
  <si>
    <t>Posázaví = krásná krajina. Bydlím zde, protože jsem tu zapustila kořeny, našla jsem tu před 14 lety vhodný objekt k bydlení, následně i k podnikání, přírodu mám za plotem a všechny potřebné služby jsou dosažitelné (autem nebo veřejnou dopravou).</t>
  </si>
  <si>
    <t>Mateřská škola Přestavlky u Čerčan </t>
  </si>
  <si>
    <t>Benešov- více zeleně ve městě. Chybí parkovací místa - vznikají nevzhledá parkoviště v centru města ( okolí Billy), chybí venkovní plavecký bazén - lidé jezdí do Divišova, Votic, Vlašimi </t>
  </si>
  <si>
    <t>málo rozvinutá infrastruktura - např. v Bystřici - absence plynofikace, ČOV - vybudovaná část za hranicí životnosti, ostatních částech úplná absence. Především pak chybějící napojení na přivaděč vody ze Želivky. </t>
  </si>
  <si>
    <t>Vytvoření lesoparku pro odpočinkové vyžití a relaxaci. Větší spolupráce s místními vlastníky polí a luk, lesů.</t>
  </si>
  <si>
    <t>Neustálý tlak na výstavbu rodinných domů, zábory zemědělské půdy. Podpora výstavby malých rybníků do 1 ha bez složitých stavebních povolení, podpora hospodaření na menších farmách, větší propagace dalších drobných podnikatelů a řemeslníků.</t>
  </si>
  <si>
    <t>Obec Čerčany </t>
  </si>
  <si>
    <t>jde o oblasti blízké Praze s kvalitním zázemím </t>
  </si>
  <si>
    <t>dořešení dopravy, parkoviště </t>
  </si>
  <si>
    <t>Benica s r o </t>
  </si>
  <si>
    <t>K tématu sociálních služeb bych přidala zřízení denních stacionářů pro seniory a pro osoby s potřebou osobní asistence. Služba by umožnila pečujícím osobám alespoň částečně žít běžný život.</t>
  </si>
  <si>
    <t>Pracuji zde v mateřské škole, líbí se nám okolí a především poloha naší Mš ( les, rybník v těsné blízkosti</t>
  </si>
  <si>
    <t>Muzeum jako vzdělávací instituce, turistický cíl a kulturní centrum, Zacílení na malé děti, muzeum a památky, ve kterých jsou malí návštěvníci aktivní, </t>
  </si>
  <si>
    <t>Z pohledu ředitelky MŠ velmi oceňuji přístup ke školství a podpoře vzdělávání pedagogů, zařazování besed a workshopů, možnost komunikovat téma a vyjádřit se k problémům, velmi kladně hodnotím podporu školních aktivit a propagaci plánovaných akcí na území Posázaví. </t>
  </si>
  <si>
    <t>Celkově se - i na základě svých zkušeností - domnívám, že je dobré více napomáhat rozvoji kultivovanosti komunikace mezi lidmi, ale i tak zdánlivě obyčejné věci jako je pocit radosti, štěstí a zároveň psychická odolnost - napříč všemi oblastmi regionu - pro další lepší spolupráci a rozvoj - efektivnější práci a v neposlední řadě zmíněnou spokojenost, radost, odolnost obecně. Tomu všemu je možné - dle mé aktuální již 3leté zkušenosti i v mezinárodním pohledu a praxi - napomáhat zvyšováním povědomí obyvatel našeho regionu v této oblasti - u nás v ČR stále poměrně ne až tak obvyklé - mentální psychohygieny a odolnosti - pouhým uvědoměním si základních fungujících principů přímo uvnitř každého z nás, které máme stále od narození k dispozici, např. prostřednictvím cílených setkání a povídání na toto téma.</t>
  </si>
  <si>
    <t>stálá provinčnost v blízkosti hlavního města, úbytek trvale žijících obyvatel </t>
  </si>
  <si>
    <t>podpora regionálních sociálních služeb </t>
  </si>
  <si>
    <t>Dopravní infrastruktura (kvalita silnic), nedostatek místních pracovních příležitostí, (důsledek blízkosti Prahy), nedostatek bydlení pro sociálně slabé (ceny nemovitostí a pozemků se blíží pražským a ani obce nemají zájem o budování infrastruktury pro sociálně slabší část obyvatel), předsudky k řešení sociálních situací a pomoci (asi přirozený charakter venkova?), V oblasti nejsou velké podniky, které by nabízely místní pracovní příležitosti, ale i spolupráci s rozvojem neziskového sektoru, je více závislý na státu. </t>
  </si>
  <si>
    <t>hezká krajina, zajímavá historie, dostupnost služeb, dobrá dopravní obslužnost </t>
  </si>
  <si>
    <t>odliv obyvatelstva do měst zejména Prahy, nedostate pracovních míst na vsi, chybějící využitelné stavební pozemky pro rodinné domy</t>
  </si>
  <si>
    <t>Líbí se mi krajina Posázaví. Mírně kopcovitá, převážně pokrytá lesy, které se dají využívat k turistice i sportovnímu vyžití. Také se mi líbí řeka Sázava, která se dá využívat k turistice. Podnikají zde tři půjčovny lodí, které poskytují i zázemí s možností ubytování a dalšího vyžití. Také zde máme nespočetné množství turistických cílů ( hrady, zámky, zříceniny, muzea atd.)Posázaví umožňuje i cestovat vlakem, což je také zajímavý zážitek především pro turisty. Krajina je protknutá několika naučnými stezkami, které jsou zajímavé. Za poslední roky se zde zmodernizovalo mnoho budov, města a obce dnes působí velmi příjemným dojmem. Posázaví má vcelku čisté životní prostředí. Už i díky tomu, že se postupně vybudovala síť kanalizací, čistíren odpadních vod i domácích čistíren a nemáme zde velké průmyslové podniky. Je tu příjemné žít.</t>
  </si>
  <si>
    <t>Krásná a ještě relativně čistá příroda, dobrà infrastruktura, zajímavé turistické cíle, když stát dovolí - široká nabídka kulturních zážitků </t>
  </si>
  <si>
    <t>Laksnost lidí, kteří často dojíždí za prací mimo region a bydliště mají jako noclehárnu. Více pracovních příležitostí by lidi udrželo v místě a uspořený čas by mohli věnovat zapojení se do místních aktivit (samozřejmě je to o každém jednotlivci a kdo chce hledá způsoby a kdo ne důvody 😉) A více cyklostezek, by také prospělo. </t>
  </si>
  <si>
    <t>Vzdělávací potřeby učitelů v regionu, Provazba základního a středního vzdělávání na podnikatelský sektor se zaměřením na polytechniku, techniku a řemesla</t>
  </si>
  <si>
    <t>čistá, někde až skoro netknutá, krajina, přitom dosažitelnost měst a služeb dobrá</t>
  </si>
  <si>
    <t>podpora drobných podnikatelů (možná i motivace pro uchazeče do škol ?) - úbytek drobných řemeslníků</t>
  </si>
  <si>
    <t>Údržba a rozvoj veřejné zeleně, výsadba alejí, remízů - součást obnovy cest nebo zadržování vody v krajině</t>
  </si>
  <si>
    <t>Modernizace a výstavba sběrných dvorů zajišťujících třídění odpadů a jeho využití, nákup techniky pro svoz a sběr, váhy, drtiče, lisy,...</t>
  </si>
  <si>
    <t>Tištěné propagační materiály, výstavní/informační panely (vnitřní i venkovní nebo pevné i mobilní)</t>
  </si>
  <si>
    <t>Podpora prorodinných aktivit / podpora rodiny, Sociální poradna</t>
  </si>
  <si>
    <t>Digitalizace veřejných služeb a realizace opatření tzv. chytrého venkova, nástroje pro sdílení dat a zveřejňování, propojování systémů, nový sw</t>
  </si>
  <si>
    <t>Rekonstrukce objektů pro kulturní vyžití, Výstavba a rekonstrukce ordinací, zuš,...</t>
  </si>
  <si>
    <t>Udržení a zkvalitnění sportovišť v regionu, obnova a doplnění mobiliáře ve městě</t>
  </si>
  <si>
    <t>Modernizace a výstavba nového zázemí včetně skladových prostor pro jednotky požární ochrany ve vazbě na zvýšené požadavky jejich služeb, nákup ochranných prostředků (nemoci, povodně, havárie), desinfekční zařízení,...</t>
  </si>
  <si>
    <t>Architektonické soutěže, podpora funkce architekta obce</t>
  </si>
  <si>
    <t>dobrá parta, která chce spolupracovat, čistá příroda hned za humny, na každém rohu něco zajímavého, blízkost velkoměsta</t>
  </si>
  <si>
    <t>kvalitní silniční síť, zahuštění veřejné dopravy i do menších sídel, názory dopravního inženýra a požadavky stavebních úřadů...</t>
  </si>
  <si>
    <t>Základní škola Josefa Suka a mateřská škola Křečovice</t>
  </si>
  <si>
    <t>Příroda, klid, mnoho zajímavostí a památek.</t>
  </si>
  <si>
    <t>Zvyšující se dopravní infrastruktura.</t>
  </si>
  <si>
    <t>Modernizace a výstavba sběrných dvorů zajišťujících třídění odpadů a jeho využití, podpora minimalizace produkce odpadu osvětou i prakticky</t>
  </si>
  <si>
    <t>Dálkově přístupné prezentace a kampaně, akcemi s podporou místních výrobců, služeb a řemesel - zaměřeno na Prahu</t>
  </si>
  <si>
    <t>Revitalizace a údržba veřejných prostranství, turistických tras a turistických cílů, objevit menší starší cíle a dát jim "příběh"</t>
  </si>
  <si>
    <t>podpora tradic v regionu a setkávání se jak mezigeneračně tak i oborově</t>
  </si>
  <si>
    <t>krajina a pestrost přírody, dostupnost od Prahy, </t>
  </si>
  <si>
    <t>silniční stav a infrastruktura, chybí větší vůle ke spolupráci mezi regionálními poskytovateli služeb</t>
  </si>
  <si>
    <t>hezké přírodní prostřední</t>
  </si>
  <si>
    <t>přetížené silnice a málo parkovacích míst na okraji Prahy pro Středočechy</t>
  </si>
  <si>
    <t>Život v Hradci a okolí spolek</t>
  </si>
  <si>
    <t>Velmi kvalitní krajinné prostředí, které není naštěstí propojeno podél významné řeky komunikací vyššího řádu, pouze naší železnicí, což dělá Posázaví výjimečné, také proto tu bydlím a podnikám. Máme radost z proaktivní činnosti Posázaví VOS pro stejně aktivní komunity a jednotlivce z okolí. Plno skutků a činů vykonáno - mnoho dobrého.</t>
  </si>
  <si>
    <t>Velmi špatná kvalita silniční sítě - např. Praha - Sázava - stále asfalt z minulého století plný výtluků a slepovaných oprav, to je skutečně hrozné dědictví. </t>
  </si>
  <si>
    <t>Posázaví je oblast, která má co nabídnout, a je vyhledávanou oblastí.</t>
  </si>
  <si>
    <t>Pracovat na vyváženém a trvale udržitelném rozvoj venkova.</t>
  </si>
  <si>
    <t>Modernizace a výstavba sběrných dvorů zajišťujících třídění odpadů a jeho využití, Výstavba spalovny tříděného dopadu</t>
  </si>
  <si>
    <t>Podpora místních spolků ve formě nákupu vybavení, provozní činnosti a dalších </t>
  </si>
  <si>
    <t>Pořízení nových technologií, Nákup vybavení pro malé podnikatele, rekonstrukce a modernizace provozoven/dílen</t>
  </si>
  <si>
    <t>Hezké prostředí plné rozmanitosti přírody, kulturních akcí a možnosti vyžití. </t>
  </si>
  <si>
    <t>Nízká podpora místních podnikatelů ve formě vyhlašovaných výzev pro nákupy vybavení v řemeslných odvětví. </t>
  </si>
  <si>
    <t>Sdružení Sport</t>
  </si>
  <si>
    <t>- historie regionu, kulturní a sportovní vyžití</t>
  </si>
  <si>
    <t>- odpadové hospodaření, chybí sběrné dvory v menších obcích</t>
  </si>
  <si>
    <t>Automatizace a robotizace výroby, Provazba podnikatelského sektoru se vzdělávacími zařízeními</t>
  </si>
  <si>
    <t>prostředí-krajina</t>
  </si>
  <si>
    <t>služby v turistice</t>
  </si>
  <si>
    <t>Zeleň, turistické cíle</t>
  </si>
  <si>
    <t>doprava na Prahu (ucpané silnice ve špičkách)</t>
  </si>
  <si>
    <t>Propojení technologií novými komunikačními kanály, Dosahování energetických úspor a zvyšování podílu obnovitelných zdrojů energie v podnikatelském sektoru</t>
  </si>
  <si>
    <t>OK. Ale asi jsem toto již posílal, či to bylo pro někoho jiného, podobných zjišťování je více. A když jsem to vyplnil 2x a určitě ne úplně stejně, tak je to tím, že většina z poptávaného by bylo třeba.</t>
  </si>
  <si>
    <t>Jsem zde rodákem.</t>
  </si>
  <si>
    <t>Blízko Prahy, mnoho chat, velký provoz a nedobré komunikace.</t>
  </si>
  <si>
    <t>Atraktivita regionu (příroda, kulturní památky, možnosti rekreačních aktivit včetně sportu, dostupnost Prahy, dopravní obslužnost, v posledních desetiletích výrazný rozvoj cestovního ruchu, drobného podnikání, mimo jiné i v oblasti služeb) </t>
  </si>
  <si>
    <t>Region:</t>
  </si>
  <si>
    <t>Triatlon Konopiště, z.s.</t>
  </si>
  <si>
    <t>Pořízení strojů a zařízení pro udržitelnou zemědělskou produkci</t>
  </si>
  <si>
    <t>Neznám úplně dobře celou problematiku, ale velmi dobře na mě působí akce "Čistá Sázava" , kde se celý tým Posázaví a dobrovolníci snaží pomoci přírodě s tím co na ni další napáchali. A samozřejmě všechny další projekty, které podporují rozvoj celého regionu a propagaci celé oblasti.</t>
  </si>
  <si>
    <t>Vždy je co zlepšovat, ale kapacita je jen jedna. Určitě by bylo dobré na lidi působit ještě více v oblasti udržování pořádku v přírodě. Ale vím, že ani sebevětší cedule nepomohou pokud to člověk nemá zažité...Ale to je jen jedna oblast. </t>
  </si>
  <si>
    <t>Záškolák, z.s.</t>
  </si>
  <si>
    <t>příroda, turistické cíle, malé obce s vlastní samosprávou, území s menším zalidněním</t>
  </si>
  <si>
    <t>dopravní obslužnost venkovských oblastí, nakládání s komunálním odpadem(skládky, třídírny....)</t>
  </si>
  <si>
    <t>Sdružení Zlenice</t>
  </si>
  <si>
    <t>Revitalizace vodních ploch, zadržování vody v krajině, přírodě blízká protipovodňová opatření, Obnova starých cest a stromořadí, remízů v polích, dalších krajinných prvků, podporujících zádrž dešťové vody v krajině.</t>
  </si>
  <si>
    <t>Nerozumím tomuto bodu, proč zde jsou jen požárníci? Pod skladem na ochranu osob si nepředstavím nic jiného než protiletecký bunkr :)</t>
  </si>
  <si>
    <t>Hezká krajina, na mnohých místech ještě příliš nezničená moderní výstavbou a udržující si zbytky jedinečnosti tohoto území.</t>
  </si>
  <si>
    <t>Chybějící ucelenější koncepce rozvoje území, zohledňující lokální odlišnosti. Velmi mi vadí postupující modernizace chodníků a návsí, využívající nejprimitivnější betonové dlažby a dalších nejzákladnějších "univerzálních prvků" bez ohledu na ráz daného místa. Postupně to ničí jedinečnost Posázaví a z malebných (i když často stále zchátralých) vesnic to dělá nevzhledné slepence nekompatibilní architektury a urbanismu....</t>
  </si>
  <si>
    <t>Lesy České republiky, s.p., Lesní závod Konopiště</t>
  </si>
  <si>
    <t>Postrádám větší zaměření na aktuální strategie EU: Green deal a Evropská strategie ochrany biodiverzity 2030. Tj. větší cílení na zásadní naléhavá témata - ochrana biodiverzity a zmírňování jejího úbytku, dále pak zadržování uhlíku a mitigace+adaptace klimatické změny. Speciálně ochrana biodiverzity není pouze dílčím tématem, ale je lakmusem udržitelnosti většiny dalších oblastí (ochrana přírody, zdravá krajina, udržitelné zemědělství a lesnictví, udržitelný rozvoj, doprava, turismus...). </t>
  </si>
  <si>
    <t>Přírodní a kulturní hodnoty, pěkná krajina v centru Čech poblíž Prahy, nabídka služeb.</t>
  </si>
  <si>
    <t>Ohrožení výše uvedených hodnot - riziko plíživé proměny v pražský satelit, umocněný plánovanou stavbou dálnice.</t>
  </si>
  <si>
    <t>Propojení technologií novými komunikačními kanály, Digitalizace technologií a softwarové inovace</t>
  </si>
  <si>
    <t>čistá příroda, dostupnost veškerých služeb pro občana, dobrá kvalita bydlení a života, dobrá dostupnost vzdělání a zaměstnání, viditelný rozvoj území</t>
  </si>
  <si>
    <t>vysokorychlostní internet, </t>
  </si>
  <si>
    <t>Obec Petrov</t>
  </si>
  <si>
    <t>Budování „překladišť“ komunálního odpadu, Jednotný systém v regionu (1 sovozová firma), případně vytvoření DSO</t>
  </si>
  <si>
    <t>Spolupráce napříč celým územím, ochrana přírody - viz. Čistá řeka Sázava</t>
  </si>
  <si>
    <t>N/A</t>
  </si>
  <si>
    <t>dle citátu ,,...vždy najdu horšího a lepšího než jsem já... " je pořád co zlepšovat ve vztahu k ostatním lidem, v materiální oblasti , turistických zastavení a dostupnost cyklostezek.</t>
  </si>
  <si>
    <t>Špatná nebo žádná infrastruktura pro odvod a</t>
  </si>
  <si>
    <t>Obnova starých cest a stromořadí, remízů v polích, dalších krajinných prvků, podporujících zádrž dešťové vody v krajině.</t>
  </si>
  <si>
    <t>osvětové envirimentální akce</t>
  </si>
  <si>
    <t>Průběžná veřejná osvěta</t>
  </si>
  <si>
    <t>Výstavba spalovny tříděného dopadu</t>
  </si>
  <si>
    <t>nákup techniky pro svoz a sběr, váhy, drtiče, lisy,...</t>
  </si>
  <si>
    <t>modernizace a výstavba stanovišť na tříděný odpad (kontejnerů)</t>
  </si>
  <si>
    <t>podpora minimalizace produkce odpadu osvětou i prakticky</t>
  </si>
  <si>
    <t>Jednotný systém v regionu (1 sovozová firma), případně vytvoření DSO</t>
  </si>
  <si>
    <t>předcházení odpadům - opětovné využití (re-use centra)</t>
  </si>
  <si>
    <t>podpora kompostování, popelnice na bioodpad každému zájemci</t>
  </si>
  <si>
    <t>podpora výstavby STPL pro obytná auta</t>
  </si>
  <si>
    <t>podpora lokální ekonomiky - odbyt regionálních výrobků v regionu</t>
  </si>
  <si>
    <t>údržba stávajících podnikatelských objektů</t>
  </si>
  <si>
    <t>Zacílení na malé děti, muzeum a památky, ve kterých jsou malí návštěvníci aktivní</t>
  </si>
  <si>
    <t>výstavní/informační panely (vnitřní i venkovní nebo pevné i mobilní)</t>
  </si>
  <si>
    <t>akce typu: den otevřených dveří</t>
  </si>
  <si>
    <t>Vybudování evropsky významného vzdělávacího centra s tématem vody při Sázavě.</t>
  </si>
  <si>
    <t>objevit menší starší cíle a dát jim "příběh"</t>
  </si>
  <si>
    <t>Sociální poradna</t>
  </si>
  <si>
    <t>Nákup vybavení pro malé podnikatele, rekonstrukce a modernizace provozoven/dílen</t>
  </si>
  <si>
    <t>Podpora ekologických zemědělců - pořizování nových zemědělských strojů a technologií</t>
  </si>
  <si>
    <t>Digitalizace veřejných služeb a realizace opatření chytrého venkova</t>
  </si>
  <si>
    <t>Opravy, rekonstrukce a výstavba objektů obecních a městských úřadů</t>
  </si>
  <si>
    <t>Pořízení strojů a zařízení pro zpracování zemědělské produkce a výrobu potravin</t>
  </si>
  <si>
    <t>Udržení a zkvalitnění sportovišť v regionu</t>
  </si>
  <si>
    <t>Vzdělávací potřeby učitelů v regionu</t>
  </si>
  <si>
    <t>Digitalizace technologií a softwarové inovace</t>
  </si>
  <si>
    <t>Automatizace a robotizace výroby</t>
  </si>
  <si>
    <t>Podpora bezbariérovosti v rámci dopravní infrastruktury regionu</t>
  </si>
  <si>
    <t>Zajištění dopravy v klidu (parkování) pro veřejnou dopravu (zastávky a dopravní terminály) (P+R) a centra obcí/měst a turistických cílů (P+G)</t>
  </si>
  <si>
    <t>Zajištění bezpečného přestupu a nástupu na veřejnou hromadnou dopravu</t>
  </si>
  <si>
    <t>Vytvoření zázemí pro bezpečný výstup a nástup pro veřejnou dopravu</t>
  </si>
  <si>
    <t>nástroje pro sdílení dat a zveřejňování, propojování systémů, nový sw</t>
  </si>
  <si>
    <t>Výstavba a rekonstrukce ordinací, zuš,...</t>
  </si>
  <si>
    <t>sousedské, tedy úzce regionální potravinové zásobování, tj. tržnice, stroje pro zpracování zemědělské produkce, případně podporu řemesel a drobného podnikání. </t>
  </si>
  <si>
    <t>obnova a doplnění mobiliáře ve městě</t>
  </si>
  <si>
    <t>zřízení denních stacionářů pro seniory a pro osoby s potřebou osobní asistence</t>
  </si>
  <si>
    <t>Podpora lesního hospodářství - vzhledem k situaci (kůrovec). Bez balastu mimoprodukčních funkcí, či řešení původních a nepůvodních dřevin apod.</t>
  </si>
  <si>
    <t>výsadba alejí, remízů jako součást obnovy cest nebo zadržování vody v krajině</t>
  </si>
  <si>
    <t>nové formy prezentace provázání místní turistiky/turistických cílů mezi sebou</t>
  </si>
  <si>
    <t>lokální propagační materiály (nejen oblastní)</t>
  </si>
  <si>
    <t>Dálkově přístupné prezentace a kampaně (propagace na sociálních sítích a webech)</t>
  </si>
  <si>
    <t>akce s podporou místních výrobců, služeb a řemesel - zaměřeno na návštěvníky z Prahy a na Prahu</t>
  </si>
  <si>
    <t>Vzdělávání dospělých</t>
  </si>
  <si>
    <t>častěji jezdící hromadná doprava i do menších obcí</t>
  </si>
  <si>
    <t>Podpora ekologického zemědělství a větší spolupráce s místními vlastníky polí a luk, lesů.
Vytvoření lesoparku pro odpočinkové vyžití a relaxaci. Větší spolupráce s místními vlastníky polí a luk, lesů.</t>
  </si>
  <si>
    <t>digitální rezervační systémy u lékařů včetně praktických</t>
  </si>
  <si>
    <t>Podpora setkávání se jak mezigeneračně tak i oborově</t>
  </si>
  <si>
    <t>Podpora tradic v regionu</t>
  </si>
  <si>
    <t>Spalovna odpadů</t>
  </si>
  <si>
    <t>zadržování vody v krajině, přírodě blízká protipovodňová opatření</t>
  </si>
  <si>
    <t>Revitalizace vodních ploch</t>
  </si>
  <si>
    <t>Nákup ochranných prostředků (nemoci, povodně, havárie), desinfekční zařízení,...</t>
  </si>
  <si>
    <t>Nákup vybavení pro plnění úkolů JPO</t>
  </si>
  <si>
    <t>největší počet bodů v daném opatření strategického rámce</t>
  </si>
  <si>
    <t>aktivity doplněné účastníky dotazníkového šetření v jednotlivých návrzích</t>
  </si>
  <si>
    <t>Účastníci dle SEKTORU</t>
  </si>
  <si>
    <t>Celkový počet účastníků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</si>
</sst>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0"/>
      <color theme="1"/>
      <name val="Arial"/>
      <family val="2"/>
    </font>
    <font>
      <sz val="10"/>
      <color rgb="FF000000"/>
      <name val="Arial"/>
      <family val="2"/>
    </font>
    <font>
      <b/>
      <sz val="11"/>
      <color rgb="FF000000"/>
      <name val="Calibri"/>
      <family val="2"/>
    </font>
    <font>
      <sz val="11"/>
      <color theme="1"/>
      <name val="Calibri"/>
      <family val="2"/>
    </font>
    <font>
      <sz val="11"/>
      <color rgb="FF000000"/>
      <name val="Calibri"/>
      <family val="2"/>
    </font>
    <font>
      <sz val="11"/>
      <name val="Calibri"/>
      <family val="2"/>
    </font>
    <font>
      <sz val="11"/>
      <color rgb="FF808080"/>
      <name val="Calibri"/>
      <family val="2"/>
    </font>
    <font>
      <b/>
      <sz val="10"/>
      <color theme="1"/>
      <name val="Arial"/>
      <family val="2"/>
    </font>
    <font>
      <b/>
      <sz val="11"/>
      <color rgb="FFFFFF00"/>
      <name val="Calibri"/>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59">
    <xf numFmtId="0" fontId="0" fillId="0" borderId="0" xfId="0" applyFont="1" applyAlignment="1"/>
    <xf numFmtId="0" fontId="1" fillId="0" borderId="0" xfId="0" applyFont="1"/>
    <xf numFmtId="0" fontId="2" fillId="0" borderId="0" xfId="0" applyFont="1" applyAlignment="1"/>
    <xf numFmtId="22" fontId="2" fillId="0" borderId="0" xfId="0" applyNumberFormat="1" applyFont="1" applyAlignment="1"/>
    <xf numFmtId="49" fontId="2" fillId="0" borderId="0" xfId="0" applyNumberFormat="1" applyFont="1" applyAlignment="1"/>
    <xf numFmtId="49" fontId="0" fillId="0" borderId="0" xfId="0" applyNumberFormat="1" applyFont="1" applyAlignment="1"/>
    <xf numFmtId="0" fontId="5" fillId="0" borderId="0" xfId="0" applyFont="1" applyAlignment="1">
      <alignment wrapText="1"/>
    </xf>
    <xf numFmtId="0" fontId="5" fillId="0" borderId="7" xfId="0" applyFont="1" applyBorder="1" applyAlignment="1">
      <alignment vertical="center" wrapText="1"/>
    </xf>
    <xf numFmtId="0" fontId="5" fillId="0" borderId="4" xfId="0" applyFont="1" applyBorder="1" applyAlignment="1">
      <alignment vertical="center" wrapText="1"/>
    </xf>
    <xf numFmtId="49" fontId="5" fillId="4" borderId="4" xfId="0" applyNumberFormat="1" applyFont="1" applyFill="1" applyBorder="1" applyAlignment="1">
      <alignment wrapText="1"/>
    </xf>
    <xf numFmtId="49" fontId="6" fillId="4" borderId="4" xfId="0" applyNumberFormat="1" applyFont="1" applyFill="1" applyBorder="1" applyAlignment="1">
      <alignment wrapText="1"/>
    </xf>
    <xf numFmtId="0" fontId="7" fillId="0" borderId="3"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6" fillId="0" borderId="6" xfId="0" applyFont="1" applyFill="1" applyBorder="1" applyAlignment="1">
      <alignment vertical="center" wrapText="1"/>
    </xf>
    <xf numFmtId="0" fontId="5" fillId="4" borderId="6" xfId="0" applyFont="1" applyFill="1" applyBorder="1" applyAlignment="1">
      <alignment vertical="center" wrapText="1"/>
    </xf>
    <xf numFmtId="0" fontId="5" fillId="0" borderId="6" xfId="0" applyFont="1" applyBorder="1" applyAlignment="1">
      <alignment horizontal="left" vertical="center" wrapText="1"/>
    </xf>
    <xf numFmtId="0" fontId="5" fillId="4" borderId="6" xfId="0" applyFont="1" applyFill="1" applyBorder="1" applyAlignment="1">
      <alignment horizontal="left" vertical="center" wrapText="1"/>
    </xf>
    <xf numFmtId="49" fontId="5" fillId="0" borderId="0" xfId="0" applyNumberFormat="1" applyFont="1" applyAlignment="1">
      <alignment wrapText="1"/>
    </xf>
    <xf numFmtId="0" fontId="5" fillId="0" borderId="0" xfId="0" applyFont="1" applyAlignment="1"/>
    <xf numFmtId="0" fontId="3" fillId="2" borderId="1" xfId="0" applyFont="1" applyFill="1" applyBorder="1" applyAlignment="1">
      <alignment horizontal="center"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0" xfId="0" applyFont="1" applyFill="1" applyAlignment="1"/>
    <xf numFmtId="0" fontId="5" fillId="0" borderId="3"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left" vertical="center" wrapText="1"/>
    </xf>
    <xf numFmtId="0" fontId="5" fillId="4" borderId="4" xfId="0" applyFont="1" applyFill="1" applyBorder="1" applyAlignment="1"/>
    <xf numFmtId="0" fontId="5" fillId="0" borderId="0" xfId="0" applyFont="1" applyAlignment="1">
      <alignment horizontal="right" wrapText="1"/>
    </xf>
    <xf numFmtId="49" fontId="4" fillId="0" borderId="0" xfId="0" applyNumberFormat="1" applyFont="1" applyAlignment="1">
      <alignment horizontal="right"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vertical="center" wrapText="1"/>
    </xf>
    <xf numFmtId="0" fontId="6" fillId="3" borderId="6" xfId="0" applyFont="1" applyFill="1" applyBorder="1" applyAlignment="1">
      <alignment vertical="center" wrapText="1"/>
    </xf>
    <xf numFmtId="0" fontId="5" fillId="0" borderId="0" xfId="0" applyFont="1" applyAlignment="1">
      <alignment horizontal="center"/>
    </xf>
    <xf numFmtId="0" fontId="5" fillId="4" borderId="0" xfId="0" applyFont="1" applyFill="1" applyAlignment="1">
      <alignment horizontal="center"/>
    </xf>
    <xf numFmtId="0" fontId="5" fillId="3" borderId="0" xfId="0" applyFont="1" applyFill="1" applyAlignment="1">
      <alignment horizontal="center"/>
    </xf>
    <xf numFmtId="49" fontId="8" fillId="2" borderId="0" xfId="0" applyNumberFormat="1" applyFont="1" applyFill="1" applyAlignment="1">
      <alignment vertical="top" wrapText="1"/>
    </xf>
    <xf numFmtId="49" fontId="2" fillId="0" borderId="0" xfId="0" applyNumberFormat="1"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wrapText="1"/>
    </xf>
    <xf numFmtId="0" fontId="5" fillId="0" borderId="8" xfId="0" applyFont="1" applyBorder="1" applyAlignment="1">
      <alignment horizontal="center"/>
    </xf>
    <xf numFmtId="0" fontId="3" fillId="0" borderId="9" xfId="0" applyFont="1" applyBorder="1" applyAlignment="1">
      <alignment horizontal="right" wrapText="1"/>
    </xf>
    <xf numFmtId="0" fontId="5" fillId="0" borderId="10" xfId="0" applyFont="1" applyBorder="1" applyAlignment="1">
      <alignment horizontal="center"/>
    </xf>
    <xf numFmtId="0" fontId="5" fillId="0" borderId="11" xfId="0" applyFont="1" applyBorder="1" applyAlignment="1"/>
    <xf numFmtId="0" fontId="4" fillId="0" borderId="12" xfId="0" applyFont="1" applyBorder="1" applyAlignment="1">
      <alignment horizontal="right" wrapText="1"/>
    </xf>
    <xf numFmtId="10" fontId="5" fillId="0" borderId="13" xfId="0" applyNumberFormat="1" applyFont="1" applyBorder="1" applyAlignment="1"/>
    <xf numFmtId="0" fontId="4" fillId="0" borderId="14" xfId="0" applyFont="1" applyBorder="1" applyAlignment="1">
      <alignment horizontal="right" wrapText="1"/>
    </xf>
    <xf numFmtId="0" fontId="5" fillId="0" borderId="15" xfId="0" applyFont="1" applyBorder="1" applyAlignment="1">
      <alignment horizontal="center"/>
    </xf>
    <xf numFmtId="10" fontId="5" fillId="0" borderId="16" xfId="0" applyNumberFormat="1" applyFont="1" applyBorder="1" applyAlignment="1"/>
    <xf numFmtId="0" fontId="3" fillId="2" borderId="5" xfId="0" applyFont="1" applyFill="1" applyBorder="1" applyAlignment="1">
      <alignment horizontal="center" vertical="center" wrapText="1"/>
    </xf>
    <xf numFmtId="0" fontId="9" fillId="5" borderId="17" xfId="0" applyFont="1" applyFill="1" applyBorder="1" applyAlignment="1">
      <alignment horizontal="right" wrapText="1"/>
    </xf>
    <xf numFmtId="0" fontId="9" fillId="5" borderId="2" xfId="0" applyFont="1" applyFill="1" applyBorder="1" applyAlignment="1">
      <alignment horizontal="center"/>
    </xf>
    <xf numFmtId="0" fontId="3" fillId="2" borderId="1" xfId="0" applyFont="1" applyFill="1" applyBorder="1" applyAlignment="1">
      <alignment horizontal="center"/>
    </xf>
    <xf numFmtId="0" fontId="3" fillId="3" borderId="7" xfId="0" applyFont="1" applyFill="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AC7D8-33CB-6544-B4E0-9B10E3FE4D8F}">
  <dimension ref="A1:D157"/>
  <sheetViews>
    <sheetView tabSelected="1" workbookViewId="0">
      <selection activeCell="E8" sqref="E8"/>
    </sheetView>
  </sheetViews>
  <sheetFormatPr baseColWidth="10" defaultColWidth="114.33203125" defaultRowHeight="15" x14ac:dyDescent="0.2"/>
  <cols>
    <col min="1" max="1" width="32.6640625" style="6" customWidth="1"/>
    <col min="2" max="2" width="114.33203125" style="6"/>
    <col min="3" max="3" width="7.5" style="34" customWidth="1"/>
    <col min="4" max="4" width="7" style="19" customWidth="1"/>
    <col min="5" max="16384" width="114.33203125" style="19"/>
  </cols>
  <sheetData>
    <row r="1" spans="1:4" ht="16" x14ac:dyDescent="0.2">
      <c r="B1" s="42" t="s">
        <v>568</v>
      </c>
      <c r="C1" s="43"/>
      <c r="D1" s="44"/>
    </row>
    <row r="2" spans="1:4" ht="16" x14ac:dyDescent="0.2">
      <c r="B2" s="45" t="s">
        <v>45</v>
      </c>
      <c r="C2" s="41">
        <f>COUNTIFS('Odpovědi formuláře'!C:C,B2)</f>
        <v>54</v>
      </c>
      <c r="D2" s="46">
        <f>C2/$C$5</f>
        <v>0.62068965517241381</v>
      </c>
    </row>
    <row r="3" spans="1:4" ht="16" x14ac:dyDescent="0.2">
      <c r="B3" s="45" t="s">
        <v>24</v>
      </c>
      <c r="C3" s="41">
        <f>COUNTIFS('Odpovědi formuláře'!C:C,B3)</f>
        <v>14</v>
      </c>
      <c r="D3" s="46">
        <f t="shared" ref="D3:D4" si="0">C3/$C$5</f>
        <v>0.16091954022988506</v>
      </c>
    </row>
    <row r="4" spans="1:4" ht="17" thickBot="1" x14ac:dyDescent="0.25">
      <c r="B4" s="47" t="s">
        <v>140</v>
      </c>
      <c r="C4" s="48">
        <f>COUNTIFS('Odpovědi formuláře'!C:C,B4)</f>
        <v>19</v>
      </c>
      <c r="D4" s="49">
        <f t="shared" si="0"/>
        <v>0.21839080459770116</v>
      </c>
    </row>
    <row r="5" spans="1:4" ht="17" thickBot="1" x14ac:dyDescent="0.25">
      <c r="B5" s="51" t="s">
        <v>569</v>
      </c>
      <c r="C5" s="52">
        <f>SUM(C2:C4)</f>
        <v>87</v>
      </c>
    </row>
    <row r="6" spans="1:4" ht="17" thickBot="1" x14ac:dyDescent="0.25">
      <c r="A6" s="20" t="s">
        <v>392</v>
      </c>
      <c r="B6" s="50" t="s">
        <v>393</v>
      </c>
      <c r="C6" s="53" t="s">
        <v>394</v>
      </c>
    </row>
    <row r="7" spans="1:4" ht="16" x14ac:dyDescent="0.2">
      <c r="A7" s="21" t="s">
        <v>3</v>
      </c>
      <c r="B7" s="30" t="s">
        <v>294</v>
      </c>
      <c r="C7" s="54">
        <f>COUNTIFS('Odpovědi formuláře'!D:D,"*Obnova*")</f>
        <v>57</v>
      </c>
    </row>
    <row r="8" spans="1:4" ht="16" x14ac:dyDescent="0.2">
      <c r="A8" s="22"/>
      <c r="B8" s="8" t="s">
        <v>113</v>
      </c>
      <c r="C8" s="55">
        <f>COUNTIFS('Odpovědi formuláře'!D:D,"*Prostupnost*")</f>
        <v>30</v>
      </c>
    </row>
    <row r="9" spans="1:4" ht="16" x14ac:dyDescent="0.2">
      <c r="A9" s="22"/>
      <c r="B9" s="8" t="s">
        <v>104</v>
      </c>
      <c r="C9" s="55">
        <f>COUNTIFS('Odpovědi formuláře'!D:D,"*stezky*")</f>
        <v>25</v>
      </c>
    </row>
    <row r="10" spans="1:4" ht="16" x14ac:dyDescent="0.2">
      <c r="A10" s="22"/>
      <c r="B10" s="9" t="s">
        <v>512</v>
      </c>
      <c r="C10" s="55"/>
      <c r="D10" s="23"/>
    </row>
    <row r="11" spans="1:4" ht="16" x14ac:dyDescent="0.2">
      <c r="A11" s="22"/>
      <c r="B11" s="9" t="s">
        <v>513</v>
      </c>
      <c r="C11" s="55"/>
      <c r="D11" s="23"/>
    </row>
    <row r="12" spans="1:4" ht="32" x14ac:dyDescent="0.2">
      <c r="A12" s="22"/>
      <c r="B12" s="10" t="s">
        <v>557</v>
      </c>
      <c r="C12" s="55"/>
      <c r="D12" s="23"/>
    </row>
    <row r="13" spans="1:4" ht="17" thickBot="1" x14ac:dyDescent="0.25">
      <c r="A13" s="24"/>
      <c r="B13" s="11" t="s">
        <v>396</v>
      </c>
      <c r="C13" s="56"/>
    </row>
    <row r="14" spans="1:4" ht="16" x14ac:dyDescent="0.2">
      <c r="A14" s="21" t="s">
        <v>4</v>
      </c>
      <c r="B14" s="7" t="s">
        <v>89</v>
      </c>
      <c r="C14" s="57">
        <f>COUNTIFS('Odpovědi formuláře'!E:E,"*zeleně*")</f>
        <v>57</v>
      </c>
    </row>
    <row r="15" spans="1:4" ht="16" x14ac:dyDescent="0.2">
      <c r="A15" s="22"/>
      <c r="B15" s="32" t="s">
        <v>26</v>
      </c>
      <c r="C15" s="58">
        <f>COUNTIFS('Odpovědi formuláře'!E:E,"*krajiny*")</f>
        <v>61</v>
      </c>
    </row>
    <row r="16" spans="1:4" ht="16" x14ac:dyDescent="0.2">
      <c r="A16" s="22"/>
      <c r="B16" s="8" t="s">
        <v>141</v>
      </c>
      <c r="C16" s="55">
        <f>COUNTIFS('Odpovědi formuláře'!E:E,"*lesa*")</f>
        <v>13</v>
      </c>
    </row>
    <row r="17" spans="1:3" ht="16" x14ac:dyDescent="0.2">
      <c r="A17" s="22"/>
      <c r="B17" s="9" t="s">
        <v>221</v>
      </c>
      <c r="C17" s="55">
        <v>3</v>
      </c>
    </row>
    <row r="18" spans="1:3" ht="16" x14ac:dyDescent="0.2">
      <c r="A18" s="22"/>
      <c r="B18" s="9" t="s">
        <v>550</v>
      </c>
      <c r="C18" s="55"/>
    </row>
    <row r="19" spans="1:3" ht="32" x14ac:dyDescent="0.2">
      <c r="A19" s="22"/>
      <c r="B19" s="9" t="s">
        <v>549</v>
      </c>
      <c r="C19" s="55"/>
    </row>
    <row r="20" spans="1:3" ht="17" thickBot="1" x14ac:dyDescent="0.25">
      <c r="A20" s="24"/>
      <c r="B20" s="25" t="s">
        <v>396</v>
      </c>
      <c r="C20" s="56"/>
    </row>
    <row r="21" spans="1:3" ht="16" x14ac:dyDescent="0.2">
      <c r="A21" s="21" t="s">
        <v>5</v>
      </c>
      <c r="B21" s="12" t="s">
        <v>142</v>
      </c>
      <c r="C21" s="57">
        <f>COUNTIFS('Odpovědi formuláře'!F:F,"*jezů*")</f>
        <v>30</v>
      </c>
    </row>
    <row r="22" spans="1:3" ht="16" x14ac:dyDescent="0.2">
      <c r="A22" s="22"/>
      <c r="B22" s="12" t="s">
        <v>77</v>
      </c>
      <c r="C22" s="55">
        <f>COUNTIFS('Odpovědi formuláře'!F:F,"*rybníků*")</f>
        <v>53</v>
      </c>
    </row>
    <row r="23" spans="1:3" ht="16" x14ac:dyDescent="0.2">
      <c r="A23" s="22"/>
      <c r="B23" s="33" t="s">
        <v>562</v>
      </c>
      <c r="C23" s="58">
        <f>COUNTIFS('Odpovědi formuláře'!F:F,"*krajině*")</f>
        <v>60</v>
      </c>
    </row>
    <row r="24" spans="1:3" ht="16" x14ac:dyDescent="0.2">
      <c r="A24" s="22"/>
      <c r="B24" s="14" t="s">
        <v>563</v>
      </c>
      <c r="C24" s="55">
        <v>45</v>
      </c>
    </row>
    <row r="25" spans="1:3" ht="17" thickBot="1" x14ac:dyDescent="0.25">
      <c r="A25" s="24"/>
      <c r="B25" s="13" t="s">
        <v>396</v>
      </c>
      <c r="C25" s="56"/>
    </row>
    <row r="26" spans="1:3" ht="16" x14ac:dyDescent="0.2">
      <c r="A26" s="21" t="s">
        <v>6</v>
      </c>
      <c r="B26" s="7" t="s">
        <v>49</v>
      </c>
      <c r="C26" s="57">
        <f>COUNTIFS('Odpovědi formuláře'!G:G,"*Budování*")</f>
        <v>25</v>
      </c>
    </row>
    <row r="27" spans="1:3" ht="16" x14ac:dyDescent="0.2">
      <c r="A27" s="22"/>
      <c r="B27" s="32" t="s">
        <v>28</v>
      </c>
      <c r="C27" s="58">
        <f>COUNTIFS('Odpovědi formuláře'!G:G,"*dvorů*")</f>
        <v>74</v>
      </c>
    </row>
    <row r="28" spans="1:3" ht="16" x14ac:dyDescent="0.2">
      <c r="A28" s="22"/>
      <c r="B28" s="9" t="s">
        <v>272</v>
      </c>
      <c r="C28" s="55">
        <v>2</v>
      </c>
    </row>
    <row r="29" spans="1:3" ht="16" x14ac:dyDescent="0.2">
      <c r="A29" s="22"/>
      <c r="B29" s="9" t="s">
        <v>561</v>
      </c>
      <c r="C29" s="55"/>
    </row>
    <row r="30" spans="1:3" ht="16" x14ac:dyDescent="0.2">
      <c r="A30" s="22"/>
      <c r="B30" s="9" t="s">
        <v>514</v>
      </c>
      <c r="C30" s="55"/>
    </row>
    <row r="31" spans="1:3" ht="16" x14ac:dyDescent="0.2">
      <c r="A31" s="22"/>
      <c r="B31" s="9" t="s">
        <v>515</v>
      </c>
      <c r="C31" s="55"/>
    </row>
    <row r="32" spans="1:3" ht="16" x14ac:dyDescent="0.2">
      <c r="A32" s="22"/>
      <c r="B32" s="9" t="s">
        <v>516</v>
      </c>
      <c r="C32" s="55"/>
    </row>
    <row r="33" spans="1:3" ht="16" x14ac:dyDescent="0.2">
      <c r="A33" s="22"/>
      <c r="B33" s="9" t="s">
        <v>517</v>
      </c>
      <c r="C33" s="55"/>
    </row>
    <row r="34" spans="1:3" ht="16" x14ac:dyDescent="0.2">
      <c r="A34" s="22"/>
      <c r="B34" s="9" t="s">
        <v>518</v>
      </c>
      <c r="C34" s="55"/>
    </row>
    <row r="35" spans="1:3" ht="16" x14ac:dyDescent="0.2">
      <c r="A35" s="22"/>
      <c r="B35" s="9" t="s">
        <v>519</v>
      </c>
      <c r="C35" s="55"/>
    </row>
    <row r="36" spans="1:3" ht="16" x14ac:dyDescent="0.2">
      <c r="A36" s="22"/>
      <c r="B36" s="9" t="s">
        <v>520</v>
      </c>
      <c r="C36" s="55"/>
    </row>
    <row r="37" spans="1:3" ht="16" x14ac:dyDescent="0.2">
      <c r="A37" s="22"/>
      <c r="B37" s="9" t="s">
        <v>521</v>
      </c>
      <c r="C37" s="55"/>
    </row>
    <row r="38" spans="1:3" ht="16" x14ac:dyDescent="0.2">
      <c r="A38" s="22"/>
      <c r="B38" s="9" t="s">
        <v>254</v>
      </c>
      <c r="C38" s="55"/>
    </row>
    <row r="39" spans="1:3" ht="17" thickBot="1" x14ac:dyDescent="0.25">
      <c r="A39" s="24"/>
      <c r="B39" s="25" t="s">
        <v>396</v>
      </c>
      <c r="C39" s="56"/>
    </row>
    <row r="40" spans="1:3" ht="16" x14ac:dyDescent="0.2">
      <c r="A40" s="21" t="s">
        <v>7</v>
      </c>
      <c r="B40" s="31" t="s">
        <v>29</v>
      </c>
      <c r="C40" s="54">
        <f>COUNTIFS('Odpovědi formuláře'!H:H,"*památek*")</f>
        <v>62</v>
      </c>
    </row>
    <row r="41" spans="1:3" ht="16" x14ac:dyDescent="0.2">
      <c r="A41" s="22"/>
      <c r="B41" s="12" t="s">
        <v>105</v>
      </c>
      <c r="C41" s="55">
        <f>COUNTIFS('Odpovědi formuláře'!H:H,"*Muzeum*")</f>
        <v>30</v>
      </c>
    </row>
    <row r="42" spans="1:3" ht="16" x14ac:dyDescent="0.2">
      <c r="A42" s="22"/>
      <c r="B42" s="12" t="s">
        <v>90</v>
      </c>
      <c r="C42" s="55">
        <f>COUNTIFS('Odpovědi formuláře'!H:H,"*řemesel*")</f>
        <v>47</v>
      </c>
    </row>
    <row r="43" spans="1:3" ht="16" x14ac:dyDescent="0.2">
      <c r="A43" s="22"/>
      <c r="B43" s="15" t="s">
        <v>525</v>
      </c>
      <c r="C43" s="55">
        <f>COUNTIFS('Odpovědi formuláře'!H:H,"*zacílení*")</f>
        <v>1</v>
      </c>
    </row>
    <row r="44" spans="1:3" ht="17" thickBot="1" x14ac:dyDescent="0.25">
      <c r="A44" s="24"/>
      <c r="B44" s="13" t="s">
        <v>396</v>
      </c>
      <c r="C44" s="56"/>
    </row>
    <row r="45" spans="1:3" ht="16" x14ac:dyDescent="0.2">
      <c r="A45" s="21" t="s">
        <v>8</v>
      </c>
      <c r="B45" s="7" t="s">
        <v>397</v>
      </c>
      <c r="C45" s="57">
        <f>COUNTIFS('Odpovědi formuláře'!I:I,"*WC*")</f>
        <v>52</v>
      </c>
    </row>
    <row r="46" spans="1:3" ht="16" x14ac:dyDescent="0.2">
      <c r="A46" s="22"/>
      <c r="B46" s="8" t="s">
        <v>106</v>
      </c>
      <c r="C46" s="55">
        <f>COUNTIFS('Odpovědi formuláře'!I:I,"*ubytování*")</f>
        <v>24</v>
      </c>
    </row>
    <row r="47" spans="1:3" ht="16" x14ac:dyDescent="0.2">
      <c r="A47" s="22"/>
      <c r="B47" s="32" t="s">
        <v>50</v>
      </c>
      <c r="C47" s="58">
        <f>COUNTIFS('Odpovědi formuláře'!I:I,"*výrobců*")</f>
        <v>59</v>
      </c>
    </row>
    <row r="48" spans="1:3" ht="16" x14ac:dyDescent="0.2">
      <c r="A48" s="22"/>
      <c r="B48" s="9" t="s">
        <v>522</v>
      </c>
      <c r="C48" s="55">
        <f>COUNTIFS('Odpovědi formuláře'!I:I,"*obytná*")</f>
        <v>1</v>
      </c>
    </row>
    <row r="49" spans="1:3" ht="16" x14ac:dyDescent="0.2">
      <c r="A49" s="22"/>
      <c r="B49" s="9" t="s">
        <v>523</v>
      </c>
      <c r="C49" s="55">
        <f>COUNTIFS('Odpovědi formuláře'!I:I,"*ekonomiky*")</f>
        <v>1</v>
      </c>
    </row>
    <row r="50" spans="1:3" ht="17" thickBot="1" x14ac:dyDescent="0.25">
      <c r="A50" s="24"/>
      <c r="B50" s="25" t="s">
        <v>396</v>
      </c>
      <c r="C50" s="56"/>
    </row>
    <row r="51" spans="1:3" ht="16" x14ac:dyDescent="0.2">
      <c r="A51" s="21" t="s">
        <v>9</v>
      </c>
      <c r="B51" s="30" t="s">
        <v>553</v>
      </c>
      <c r="C51" s="54">
        <f>COUNTIFS('Odpovědi formuláře'!J:J,"*kampaně*")</f>
        <v>68</v>
      </c>
    </row>
    <row r="52" spans="1:3" ht="16" x14ac:dyDescent="0.2">
      <c r="A52" s="22"/>
      <c r="B52" s="8" t="s">
        <v>78</v>
      </c>
      <c r="C52" s="55">
        <f>COUNTIFS('Odpovědi formuláře'!J:J,"*materiály*")</f>
        <v>45</v>
      </c>
    </row>
    <row r="53" spans="1:3" ht="16" x14ac:dyDescent="0.2">
      <c r="A53" s="22"/>
      <c r="B53" s="9" t="s">
        <v>551</v>
      </c>
      <c r="C53" s="55"/>
    </row>
    <row r="54" spans="1:3" ht="16" x14ac:dyDescent="0.2">
      <c r="A54" s="22"/>
      <c r="B54" s="9" t="s">
        <v>552</v>
      </c>
      <c r="C54" s="55"/>
    </row>
    <row r="55" spans="1:3" ht="16" x14ac:dyDescent="0.2">
      <c r="A55" s="22"/>
      <c r="B55" s="9" t="s">
        <v>526</v>
      </c>
      <c r="C55" s="55"/>
    </row>
    <row r="56" spans="1:3" ht="16" x14ac:dyDescent="0.2">
      <c r="A56" s="22"/>
      <c r="B56" s="9" t="s">
        <v>554</v>
      </c>
      <c r="C56" s="55"/>
    </row>
    <row r="57" spans="1:3" ht="16" x14ac:dyDescent="0.2">
      <c r="A57" s="22"/>
      <c r="B57" s="9" t="s">
        <v>527</v>
      </c>
      <c r="C57" s="55"/>
    </row>
    <row r="58" spans="1:3" ht="17" thickBot="1" x14ac:dyDescent="0.25">
      <c r="A58" s="24"/>
      <c r="B58" s="25" t="s">
        <v>395</v>
      </c>
      <c r="C58" s="56"/>
    </row>
    <row r="59" spans="1:3" ht="16" x14ac:dyDescent="0.2">
      <c r="A59" s="21" t="s">
        <v>10</v>
      </c>
      <c r="B59" s="7" t="s">
        <v>107</v>
      </c>
      <c r="C59" s="57">
        <f>COUNTIFS('Odpovědi formuláře'!K:K,"*cíle*")</f>
        <v>20</v>
      </c>
    </row>
    <row r="60" spans="1:3" ht="16" x14ac:dyDescent="0.2">
      <c r="A60" s="22"/>
      <c r="B60" s="8" t="s">
        <v>79</v>
      </c>
      <c r="C60" s="55">
        <f>COUNTIFS('Odpovědi formuláře'!K:K,"*systému*")</f>
        <v>42</v>
      </c>
    </row>
    <row r="61" spans="1:3" ht="16" x14ac:dyDescent="0.2">
      <c r="A61" s="22"/>
      <c r="B61" s="8" t="s">
        <v>51</v>
      </c>
      <c r="C61" s="58">
        <f>COUNTIFS('Odpovědi formuláře'!K:K,"*tras*")</f>
        <v>74</v>
      </c>
    </row>
    <row r="62" spans="1:3" ht="16" x14ac:dyDescent="0.2">
      <c r="A62" s="22"/>
      <c r="B62" s="9" t="s">
        <v>528</v>
      </c>
      <c r="C62" s="55"/>
    </row>
    <row r="63" spans="1:3" ht="16" x14ac:dyDescent="0.2">
      <c r="A63" s="22"/>
      <c r="B63" s="9" t="s">
        <v>529</v>
      </c>
      <c r="C63" s="55"/>
    </row>
    <row r="64" spans="1:3" ht="17" thickBot="1" x14ac:dyDescent="0.25">
      <c r="A64" s="24"/>
      <c r="B64" s="25" t="s">
        <v>395</v>
      </c>
      <c r="C64" s="56"/>
    </row>
    <row r="65" spans="1:3" ht="16" x14ac:dyDescent="0.2">
      <c r="A65" s="21" t="s">
        <v>11</v>
      </c>
      <c r="B65" s="30" t="s">
        <v>52</v>
      </c>
      <c r="C65" s="54">
        <f>COUNTIFS('Odpovědi formuláře'!L:L,"*služby*")</f>
        <v>68</v>
      </c>
    </row>
    <row r="66" spans="1:3" ht="16" x14ac:dyDescent="0.2">
      <c r="A66" s="22"/>
      <c r="B66" s="8" t="s">
        <v>80</v>
      </c>
      <c r="C66" s="55">
        <f>COUNTIFS('Odpovědi formuláře'!L:L,"*generací*")</f>
        <v>48</v>
      </c>
    </row>
    <row r="67" spans="1:3" ht="16" x14ac:dyDescent="0.2">
      <c r="A67" s="22"/>
      <c r="B67" s="8" t="s">
        <v>108</v>
      </c>
      <c r="C67" s="55">
        <f>COUNTIFS('Odpovědi formuláře'!L:L,"*knihoven*")</f>
        <v>23</v>
      </c>
    </row>
    <row r="68" spans="1:3" ht="16" x14ac:dyDescent="0.2">
      <c r="A68" s="22"/>
      <c r="B68" s="9" t="s">
        <v>469</v>
      </c>
      <c r="C68" s="55"/>
    </row>
    <row r="69" spans="1:3" ht="16" x14ac:dyDescent="0.2">
      <c r="A69" s="22"/>
      <c r="B69" s="9" t="s">
        <v>560</v>
      </c>
      <c r="C69" s="55"/>
    </row>
    <row r="70" spans="1:3" ht="16" x14ac:dyDescent="0.2">
      <c r="A70" s="22"/>
      <c r="B70" s="9" t="s">
        <v>559</v>
      </c>
      <c r="C70" s="55"/>
    </row>
    <row r="71" spans="1:3" ht="17" thickBot="1" x14ac:dyDescent="0.25">
      <c r="A71" s="24"/>
      <c r="B71" s="25" t="s">
        <v>395</v>
      </c>
      <c r="C71" s="56"/>
    </row>
    <row r="72" spans="1:3" ht="16" x14ac:dyDescent="0.2">
      <c r="A72" s="21" t="s">
        <v>12</v>
      </c>
      <c r="B72" s="7" t="s">
        <v>115</v>
      </c>
      <c r="C72" s="57">
        <f>COUNTIFS('Odpovědi formuláře'!M:M,"*kapacit*")</f>
        <v>31</v>
      </c>
    </row>
    <row r="73" spans="1:3" ht="16" x14ac:dyDescent="0.2">
      <c r="A73" s="22"/>
      <c r="B73" s="32" t="s">
        <v>222</v>
      </c>
      <c r="C73" s="58">
        <f>COUNTIFS('Odpovědi formuláře'!M:M,"*digitalizace*")</f>
        <v>34</v>
      </c>
    </row>
    <row r="74" spans="1:3" ht="16" x14ac:dyDescent="0.2">
      <c r="A74" s="22"/>
      <c r="B74" s="8" t="s">
        <v>350</v>
      </c>
      <c r="C74" s="55">
        <f>COUNTIFS('Odpovědi formuláře'!M:M,"*jídleny*")</f>
        <v>0</v>
      </c>
    </row>
    <row r="75" spans="1:3" ht="16" x14ac:dyDescent="0.2">
      <c r="A75" s="22"/>
      <c r="B75" s="8" t="s">
        <v>273</v>
      </c>
      <c r="C75" s="55">
        <f>COUNTIFS('Odpovědi formuláře'!M:M,"*vlastivěda*")</f>
        <v>10</v>
      </c>
    </row>
    <row r="76" spans="1:3" ht="16" x14ac:dyDescent="0.2">
      <c r="A76" s="22"/>
      <c r="B76" s="8" t="s">
        <v>160</v>
      </c>
      <c r="C76" s="55">
        <f>COUNTIFS('Odpovědi formuláře'!M:M,"*komunikace*")</f>
        <v>24</v>
      </c>
    </row>
    <row r="77" spans="1:3" ht="16" x14ac:dyDescent="0.2">
      <c r="A77" s="22"/>
      <c r="B77" s="8" t="s">
        <v>537</v>
      </c>
      <c r="C77" s="55">
        <f>COUNTIFS('Odpovědi formuláře'!M:M,"*učitelů*")</f>
        <v>13</v>
      </c>
    </row>
    <row r="78" spans="1:3" ht="16" x14ac:dyDescent="0.2">
      <c r="A78" s="22"/>
      <c r="B78" s="8" t="s">
        <v>92</v>
      </c>
      <c r="C78" s="55">
        <f>COUNTIFS('Odpovědi formuláře'!M:M,"*provazba*")</f>
        <v>22</v>
      </c>
    </row>
    <row r="79" spans="1:3" ht="16" x14ac:dyDescent="0.2">
      <c r="A79" s="22"/>
      <c r="B79" s="9" t="s">
        <v>235</v>
      </c>
      <c r="C79" s="55"/>
    </row>
    <row r="80" spans="1:3" ht="16" x14ac:dyDescent="0.2">
      <c r="A80" s="22"/>
      <c r="B80" s="9" t="s">
        <v>555</v>
      </c>
      <c r="C80" s="55"/>
    </row>
    <row r="81" spans="1:3" ht="17" thickBot="1" x14ac:dyDescent="0.25">
      <c r="A81" s="24"/>
      <c r="B81" s="25" t="s">
        <v>395</v>
      </c>
      <c r="C81" s="56"/>
    </row>
    <row r="82" spans="1:3" ht="16" x14ac:dyDescent="0.2">
      <c r="A82" s="21" t="s">
        <v>13</v>
      </c>
      <c r="B82" s="7" t="s">
        <v>54</v>
      </c>
      <c r="C82" s="57">
        <f>COUNTIFS('Odpovědi formuláře'!N:N,"*komunity*")</f>
        <v>49</v>
      </c>
    </row>
    <row r="83" spans="1:3" ht="16" x14ac:dyDescent="0.2">
      <c r="A83" s="22"/>
      <c r="B83" s="8" t="s">
        <v>333</v>
      </c>
      <c r="C83" s="55">
        <f>COUNTIFS('Odpovědi formuláře'!N:N,"*seniory*")</f>
        <v>15</v>
      </c>
    </row>
    <row r="84" spans="1:3" ht="16" x14ac:dyDescent="0.2">
      <c r="A84" s="22"/>
      <c r="B84" s="8" t="s">
        <v>93</v>
      </c>
      <c r="C84" s="58">
        <f>COUNTIFS('Odpovědi formuláře'!N:N,"*terénních*")</f>
        <v>51</v>
      </c>
    </row>
    <row r="85" spans="1:3" ht="16" x14ac:dyDescent="0.2">
      <c r="A85" s="22"/>
      <c r="B85" s="8" t="s">
        <v>35</v>
      </c>
      <c r="C85" s="55">
        <f>COUNTIFS('Odpovědi formuláře'!N:N,"*rodiny*")</f>
        <v>26</v>
      </c>
    </row>
    <row r="86" spans="1:3" ht="16" x14ac:dyDescent="0.2">
      <c r="A86" s="22"/>
      <c r="B86" s="9" t="s">
        <v>530</v>
      </c>
      <c r="C86" s="55"/>
    </row>
    <row r="87" spans="1:3" ht="16" x14ac:dyDescent="0.2">
      <c r="A87" s="22"/>
      <c r="B87" s="9" t="s">
        <v>431</v>
      </c>
      <c r="C87" s="55"/>
    </row>
    <row r="88" spans="1:3" ht="16" x14ac:dyDescent="0.2">
      <c r="A88" s="22"/>
      <c r="B88" s="9" t="s">
        <v>548</v>
      </c>
      <c r="C88" s="55"/>
    </row>
    <row r="89" spans="1:3" ht="16" x14ac:dyDescent="0.2">
      <c r="A89" s="22"/>
      <c r="B89" s="9" t="s">
        <v>321</v>
      </c>
      <c r="C89" s="55"/>
    </row>
    <row r="90" spans="1:3" ht="16" x14ac:dyDescent="0.2">
      <c r="A90" s="22"/>
      <c r="B90" s="9" t="s">
        <v>556</v>
      </c>
      <c r="C90" s="55"/>
    </row>
    <row r="91" spans="1:3" ht="17" thickBot="1" x14ac:dyDescent="0.25">
      <c r="A91" s="24"/>
      <c r="B91" s="25" t="s">
        <v>395</v>
      </c>
      <c r="C91" s="56"/>
    </row>
    <row r="92" spans="1:3" ht="16" x14ac:dyDescent="0.2">
      <c r="A92" s="21" t="s">
        <v>14</v>
      </c>
      <c r="B92" s="30" t="s">
        <v>351</v>
      </c>
      <c r="C92" s="54">
        <f>COUNTIFS('Odpovědi formuláře'!O:O,"*pořízení*")</f>
        <v>53</v>
      </c>
    </row>
    <row r="93" spans="1:3" ht="16" x14ac:dyDescent="0.2">
      <c r="A93" s="22"/>
      <c r="B93" s="8" t="s">
        <v>305</v>
      </c>
      <c r="C93" s="55">
        <f>COUNTIFS('Odpovědi formuláře'!O:O,"*kanály*")</f>
        <v>3</v>
      </c>
    </row>
    <row r="94" spans="1:3" ht="16" x14ac:dyDescent="0.2">
      <c r="A94" s="22"/>
      <c r="B94" s="8" t="s">
        <v>538</v>
      </c>
      <c r="C94" s="55">
        <f>COUNTIFS('Odpovědi formuláře'!O:O,"*inovace*")</f>
        <v>5</v>
      </c>
    </row>
    <row r="95" spans="1:3" ht="16" x14ac:dyDescent="0.2">
      <c r="A95" s="22"/>
      <c r="B95" s="8" t="s">
        <v>539</v>
      </c>
      <c r="C95" s="55">
        <f>COUNTIFS('Odpovědi formuláře'!O:O,"*robotizace*")</f>
        <v>5</v>
      </c>
    </row>
    <row r="96" spans="1:3" ht="16" x14ac:dyDescent="0.2">
      <c r="A96" s="22"/>
      <c r="B96" s="8" t="s">
        <v>166</v>
      </c>
      <c r="C96" s="55">
        <f>COUNTIFS('Odpovědi formuláře'!O:O,"*provazba*")</f>
        <v>34</v>
      </c>
    </row>
    <row r="97" spans="1:3" ht="16" x14ac:dyDescent="0.2">
      <c r="A97" s="22"/>
      <c r="B97" s="8" t="s">
        <v>82</v>
      </c>
      <c r="C97" s="55">
        <f>COUNTIFS('Odpovědi formuláře'!O:O,"*krajinu*")</f>
        <v>15</v>
      </c>
    </row>
    <row r="98" spans="1:3" ht="16" x14ac:dyDescent="0.2">
      <c r="A98" s="22"/>
      <c r="B98" s="8" t="s">
        <v>488</v>
      </c>
      <c r="C98" s="55">
        <f>COUNTIFS('Odpovědi formuláře'!O:O,"*produkci*")</f>
        <v>15</v>
      </c>
    </row>
    <row r="99" spans="1:3" ht="16" x14ac:dyDescent="0.2">
      <c r="A99" s="22"/>
      <c r="B99" s="26" t="s">
        <v>109</v>
      </c>
      <c r="C99" s="55">
        <f>COUNTIFS('Odpovědi formuláře'!O:O,"*úspor*")</f>
        <v>37</v>
      </c>
    </row>
    <row r="100" spans="1:3" ht="16" x14ac:dyDescent="0.2">
      <c r="A100" s="22"/>
      <c r="B100" s="9" t="s">
        <v>531</v>
      </c>
      <c r="C100" s="55"/>
    </row>
    <row r="101" spans="1:3" ht="16" x14ac:dyDescent="0.2">
      <c r="A101" s="22"/>
      <c r="B101" s="9" t="s">
        <v>185</v>
      </c>
      <c r="C101" s="55"/>
    </row>
    <row r="102" spans="1:3" ht="16" x14ac:dyDescent="0.2">
      <c r="A102" s="22"/>
      <c r="B102" s="9" t="s">
        <v>532</v>
      </c>
      <c r="C102" s="55"/>
    </row>
    <row r="103" spans="1:3" x14ac:dyDescent="0.2">
      <c r="A103" s="22"/>
      <c r="B103" s="27" t="s">
        <v>524</v>
      </c>
      <c r="C103" s="55"/>
    </row>
    <row r="104" spans="1:3" ht="17" thickBot="1" x14ac:dyDescent="0.25">
      <c r="A104" s="24"/>
      <c r="B104" s="25" t="s">
        <v>395</v>
      </c>
      <c r="C104" s="56"/>
    </row>
    <row r="105" spans="1:3" ht="16" x14ac:dyDescent="0.2">
      <c r="A105" s="21" t="s">
        <v>15</v>
      </c>
      <c r="B105" s="31" t="s">
        <v>533</v>
      </c>
      <c r="C105" s="54">
        <f>COUNTIFS('Odpovědi formuláře'!P:P,"*chytrého*")</f>
        <v>61</v>
      </c>
    </row>
    <row r="106" spans="1:3" ht="16" x14ac:dyDescent="0.2">
      <c r="A106" s="22"/>
      <c r="B106" s="12" t="s">
        <v>534</v>
      </c>
      <c r="C106" s="55">
        <f>COUNTIFS('Odpovědi formuláře'!P:P,"*úřadů*")</f>
        <v>44</v>
      </c>
    </row>
    <row r="107" spans="1:3" ht="16" x14ac:dyDescent="0.2">
      <c r="A107" s="22"/>
      <c r="B107" s="12" t="s">
        <v>83</v>
      </c>
      <c r="C107" s="55">
        <f>COUNTIFS('Odpovědi formuláře'!P:P,"*službách*")</f>
        <v>21</v>
      </c>
    </row>
    <row r="108" spans="1:3" ht="16" x14ac:dyDescent="0.2">
      <c r="A108" s="22"/>
      <c r="B108" s="16" t="s">
        <v>162</v>
      </c>
      <c r="C108" s="55">
        <f>COUNTIFS('Odpovědi formuláře'!P:P,"*dopravy*")</f>
        <v>12</v>
      </c>
    </row>
    <row r="109" spans="1:3" ht="16" x14ac:dyDescent="0.2">
      <c r="A109" s="22"/>
      <c r="B109" s="17" t="s">
        <v>544</v>
      </c>
      <c r="C109" s="55"/>
    </row>
    <row r="110" spans="1:3" ht="16" x14ac:dyDescent="0.2">
      <c r="A110" s="22"/>
      <c r="B110" s="17" t="s">
        <v>558</v>
      </c>
      <c r="C110" s="55"/>
    </row>
    <row r="111" spans="1:3" ht="17" thickBot="1" x14ac:dyDescent="0.25">
      <c r="A111" s="24"/>
      <c r="B111" s="13" t="s">
        <v>395</v>
      </c>
      <c r="C111" s="56"/>
    </row>
    <row r="112" spans="1:3" ht="16" x14ac:dyDescent="0.2">
      <c r="A112" s="21" t="s">
        <v>16</v>
      </c>
      <c r="B112" s="7" t="s">
        <v>71</v>
      </c>
      <c r="C112" s="57">
        <f>COUNTIFS('Odpovědi formuláře'!Q:Q,"*vyžití*")</f>
        <v>52</v>
      </c>
    </row>
    <row r="113" spans="1:3" ht="16" x14ac:dyDescent="0.2">
      <c r="A113" s="22"/>
      <c r="B113" s="8" t="s">
        <v>290</v>
      </c>
      <c r="C113" s="55">
        <f>COUNTIFS('Odpovědi formuláře'!Q:Q,"*objektů*")</f>
        <v>60</v>
      </c>
    </row>
    <row r="114" spans="1:3" ht="16" x14ac:dyDescent="0.2">
      <c r="A114" s="22"/>
      <c r="B114" s="8" t="s">
        <v>357</v>
      </c>
      <c r="C114" s="55">
        <f>COUNTIFS('Odpovědi formuláře'!Q:Q,"*drobného*")</f>
        <v>43</v>
      </c>
    </row>
    <row r="115" spans="1:3" ht="16" x14ac:dyDescent="0.2">
      <c r="A115" s="22"/>
      <c r="B115" s="8" t="s">
        <v>174</v>
      </c>
      <c r="C115" s="55">
        <f>COUNTIFS('Odpovědi formuláře'!Q:Q,"*trhů*")</f>
        <v>26</v>
      </c>
    </row>
    <row r="116" spans="1:3" ht="16" x14ac:dyDescent="0.2">
      <c r="A116" s="22"/>
      <c r="B116" s="8" t="s">
        <v>535</v>
      </c>
      <c r="C116" s="55">
        <f>COUNTIFS('Odpovědi formuláře'!Q:Q,"*potravin*")</f>
        <v>11</v>
      </c>
    </row>
    <row r="117" spans="1:3" ht="32" x14ac:dyDescent="0.2">
      <c r="A117" s="22"/>
      <c r="B117" s="9" t="s">
        <v>546</v>
      </c>
      <c r="C117" s="55"/>
    </row>
    <row r="118" spans="1:3" ht="16" x14ac:dyDescent="0.2">
      <c r="A118" s="22"/>
      <c r="B118" s="9" t="s">
        <v>545</v>
      </c>
      <c r="C118" s="55"/>
    </row>
    <row r="119" spans="1:3" ht="17" thickBot="1" x14ac:dyDescent="0.25">
      <c r="A119" s="24"/>
      <c r="B119" s="25" t="s">
        <v>395</v>
      </c>
      <c r="C119" s="56"/>
    </row>
    <row r="120" spans="1:3" ht="16" x14ac:dyDescent="0.2">
      <c r="A120" s="21" t="s">
        <v>17</v>
      </c>
      <c r="B120" s="12" t="s">
        <v>536</v>
      </c>
      <c r="C120" s="57">
        <f>COUNTIFS('Odpovědi formuláře'!R:R,"*regionu*")</f>
        <v>43</v>
      </c>
    </row>
    <row r="121" spans="1:3" ht="16" x14ac:dyDescent="0.2">
      <c r="A121" s="22"/>
      <c r="B121" s="31" t="s">
        <v>163</v>
      </c>
      <c r="C121" s="58">
        <f>COUNTIFS('Odpovědi formuláře'!R:R,"*vod*")</f>
        <v>69</v>
      </c>
    </row>
    <row r="122" spans="1:3" ht="16" x14ac:dyDescent="0.2">
      <c r="A122" s="22"/>
      <c r="B122" s="12" t="s">
        <v>353</v>
      </c>
      <c r="C122" s="55">
        <f>COUNTIFS('Odpovědi formuláře'!R:R,"*zdroje*")</f>
        <v>43</v>
      </c>
    </row>
    <row r="123" spans="1:3" ht="16" x14ac:dyDescent="0.2">
      <c r="A123" s="22"/>
      <c r="B123" s="12" t="s">
        <v>85</v>
      </c>
      <c r="C123" s="55">
        <f>COUNTIFS('Odpovědi formuláře'!R:R,"*kvality*")</f>
        <v>12</v>
      </c>
    </row>
    <row r="124" spans="1:3" ht="16" x14ac:dyDescent="0.2">
      <c r="A124" s="22"/>
      <c r="B124" s="15" t="s">
        <v>547</v>
      </c>
      <c r="C124" s="55"/>
    </row>
    <row r="125" spans="1:3" ht="17" thickBot="1" x14ac:dyDescent="0.25">
      <c r="A125" s="24"/>
      <c r="B125" s="13" t="s">
        <v>395</v>
      </c>
      <c r="C125" s="56"/>
    </row>
    <row r="126" spans="1:3" ht="16" x14ac:dyDescent="0.2">
      <c r="A126" s="21" t="s">
        <v>18</v>
      </c>
      <c r="B126" s="7" t="s">
        <v>98</v>
      </c>
      <c r="C126" s="57">
        <f>COUNTIFS('Odpovědi formuláře'!S:S,"*cyklisty*")</f>
        <v>67</v>
      </c>
    </row>
    <row r="127" spans="1:3" ht="16" x14ac:dyDescent="0.2">
      <c r="A127" s="22"/>
      <c r="B127" s="8" t="s">
        <v>540</v>
      </c>
      <c r="C127" s="55">
        <f>COUNTIFS('Odpovědi formuláře'!S:S,"*regionu*")</f>
        <v>12</v>
      </c>
    </row>
    <row r="128" spans="1:3" ht="16" x14ac:dyDescent="0.2">
      <c r="A128" s="22"/>
      <c r="B128" s="8" t="s">
        <v>229</v>
      </c>
      <c r="C128" s="55">
        <f>COUNTIFS('Odpovědi formuláře'!S:S,"*mostů*")</f>
        <v>51</v>
      </c>
    </row>
    <row r="129" spans="1:3" ht="16" x14ac:dyDescent="0.2">
      <c r="A129" s="22"/>
      <c r="B129" s="8" t="s">
        <v>541</v>
      </c>
      <c r="C129" s="55">
        <f>COUNTIFS('Odpovědi formuláře'!S:S,"*P+R*")</f>
        <v>22</v>
      </c>
    </row>
    <row r="130" spans="1:3" ht="16" x14ac:dyDescent="0.2">
      <c r="A130" s="22"/>
      <c r="B130" s="8" t="s">
        <v>542</v>
      </c>
      <c r="C130" s="55">
        <f>COUNTIFS('Odpovědi formuláře'!S:S,"*dopravu*")</f>
        <v>29</v>
      </c>
    </row>
    <row r="131" spans="1:3" ht="16" x14ac:dyDescent="0.2">
      <c r="A131" s="22"/>
      <c r="B131" s="8" t="s">
        <v>543</v>
      </c>
      <c r="C131" s="55">
        <f>COUNTIFS('Odpovědi formuláře'!S:S,"*dopravu*")</f>
        <v>29</v>
      </c>
    </row>
    <row r="132" spans="1:3" ht="16" x14ac:dyDescent="0.2">
      <c r="A132" s="22"/>
      <c r="B132" s="9" t="s">
        <v>411</v>
      </c>
      <c r="C132" s="55"/>
    </row>
    <row r="133" spans="1:3" ht="17" thickBot="1" x14ac:dyDescent="0.25">
      <c r="A133" s="24"/>
      <c r="B133" s="25" t="s">
        <v>395</v>
      </c>
      <c r="C133" s="56"/>
    </row>
    <row r="134" spans="1:3" ht="16" x14ac:dyDescent="0.2">
      <c r="A134" s="21" t="s">
        <v>19</v>
      </c>
      <c r="B134" s="30" t="s">
        <v>41</v>
      </c>
      <c r="C134" s="54">
        <f>COUNTIFS('Odpovědi formuláře'!T:T,"*Modernizace*")</f>
        <v>75</v>
      </c>
    </row>
    <row r="135" spans="1:3" ht="16" x14ac:dyDescent="0.2">
      <c r="A135" s="22"/>
      <c r="B135" s="8" t="s">
        <v>118</v>
      </c>
      <c r="C135" s="55">
        <f>COUNTIFS('Odpovědi formuláře'!T:T,"*skladů*")</f>
        <v>15</v>
      </c>
    </row>
    <row r="136" spans="1:3" ht="16" x14ac:dyDescent="0.2">
      <c r="A136" s="22"/>
      <c r="B136" s="9" t="s">
        <v>118</v>
      </c>
      <c r="C136" s="55"/>
    </row>
    <row r="137" spans="1:3" ht="16" x14ac:dyDescent="0.2">
      <c r="A137" s="22"/>
      <c r="B137" s="9" t="s">
        <v>564</v>
      </c>
      <c r="C137" s="55"/>
    </row>
    <row r="138" spans="1:3" ht="16" x14ac:dyDescent="0.2">
      <c r="A138" s="22"/>
      <c r="B138" s="9" t="s">
        <v>565</v>
      </c>
      <c r="C138" s="55"/>
    </row>
    <row r="139" spans="1:3" ht="16" x14ac:dyDescent="0.2">
      <c r="A139" s="22"/>
      <c r="B139" s="9" t="s">
        <v>168</v>
      </c>
      <c r="C139" s="55"/>
    </row>
    <row r="140" spans="1:3" ht="17" thickBot="1" x14ac:dyDescent="0.25">
      <c r="A140" s="24"/>
      <c r="B140" s="25" t="s">
        <v>395</v>
      </c>
      <c r="C140" s="56"/>
    </row>
    <row r="142" spans="1:3" ht="16" x14ac:dyDescent="0.2">
      <c r="B142" s="28" t="s">
        <v>567</v>
      </c>
      <c r="C142" s="35"/>
    </row>
    <row r="143" spans="1:3" ht="16" x14ac:dyDescent="0.2">
      <c r="B143" s="29" t="s">
        <v>566</v>
      </c>
      <c r="C143" s="36"/>
    </row>
    <row r="144" spans="1:3" x14ac:dyDescent="0.2">
      <c r="B144" s="18"/>
    </row>
    <row r="145" spans="2:2" x14ac:dyDescent="0.2">
      <c r="B145" s="19"/>
    </row>
    <row r="146" spans="2:2" x14ac:dyDescent="0.2">
      <c r="B146" s="19"/>
    </row>
    <row r="147" spans="2:2" x14ac:dyDescent="0.2">
      <c r="B147" s="18"/>
    </row>
    <row r="148" spans="2:2" x14ac:dyDescent="0.2">
      <c r="B148" s="18"/>
    </row>
    <row r="149" spans="2:2" x14ac:dyDescent="0.2">
      <c r="B149" s="18"/>
    </row>
    <row r="150" spans="2:2" x14ac:dyDescent="0.2">
      <c r="B150" s="18"/>
    </row>
    <row r="151" spans="2:2" x14ac:dyDescent="0.2">
      <c r="B151" s="19"/>
    </row>
    <row r="152" spans="2:2" x14ac:dyDescent="0.2">
      <c r="B152" s="19"/>
    </row>
    <row r="153" spans="2:2" x14ac:dyDescent="0.2">
      <c r="B153" s="18"/>
    </row>
    <row r="154" spans="2:2" x14ac:dyDescent="0.2">
      <c r="B154" s="19"/>
    </row>
    <row r="155" spans="2:2" x14ac:dyDescent="0.2">
      <c r="B155" s="19"/>
    </row>
    <row r="156" spans="2:2" x14ac:dyDescent="0.2">
      <c r="B156" s="19"/>
    </row>
    <row r="157" spans="2:2" x14ac:dyDescent="0.2">
      <c r="B157" s="19"/>
    </row>
  </sheetData>
  <mergeCells count="17">
    <mergeCell ref="A92:A104"/>
    <mergeCell ref="A7:A13"/>
    <mergeCell ref="A14:A20"/>
    <mergeCell ref="A21:A25"/>
    <mergeCell ref="A26:A39"/>
    <mergeCell ref="A40:A44"/>
    <mergeCell ref="A45:A50"/>
    <mergeCell ref="A51:A58"/>
    <mergeCell ref="A59:A64"/>
    <mergeCell ref="A65:A71"/>
    <mergeCell ref="A72:A81"/>
    <mergeCell ref="A82:A91"/>
    <mergeCell ref="A105:A111"/>
    <mergeCell ref="A112:A119"/>
    <mergeCell ref="A120:A125"/>
    <mergeCell ref="A126:A133"/>
    <mergeCell ref="A134:A14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8"/>
  <sheetViews>
    <sheetView workbookViewId="0">
      <pane ySplit="1" topLeftCell="A2" activePane="bottomLeft" state="frozen"/>
      <selection pane="bottomLeft" activeCell="C8" sqref="C8"/>
    </sheetView>
  </sheetViews>
  <sheetFormatPr baseColWidth="10" defaultColWidth="14.5" defaultRowHeight="15.75" customHeight="1" x14ac:dyDescent="0.15"/>
  <cols>
    <col min="1" max="1" width="16.83203125" bestFit="1" customWidth="1"/>
    <col min="2" max="2" width="67.1640625" bestFit="1" customWidth="1"/>
    <col min="3" max="3" width="88.1640625" bestFit="1" customWidth="1"/>
    <col min="4" max="4" width="173.5" customWidth="1"/>
    <col min="5" max="5" width="130.1640625" bestFit="1" customWidth="1"/>
    <col min="6" max="6" width="108.1640625" bestFit="1" customWidth="1"/>
    <col min="7" max="7" width="113.6640625" bestFit="1" customWidth="1"/>
    <col min="8" max="8" width="115.1640625" bestFit="1" customWidth="1"/>
    <col min="9" max="9" width="136" bestFit="1" customWidth="1"/>
    <col min="10" max="10" width="74.1640625" bestFit="1" customWidth="1"/>
    <col min="11" max="11" width="126.1640625" bestFit="1" customWidth="1"/>
    <col min="12" max="12" width="99.83203125" bestFit="1" customWidth="1"/>
    <col min="13" max="13" width="195.33203125" bestFit="1" customWidth="1"/>
    <col min="14" max="14" width="129.6640625" bestFit="1" customWidth="1"/>
    <col min="15" max="15" width="132.5" bestFit="1" customWidth="1"/>
    <col min="16" max="16" width="142.83203125" bestFit="1" customWidth="1"/>
    <col min="17" max="17" width="218.83203125" bestFit="1" customWidth="1"/>
    <col min="18" max="18" width="107.6640625" bestFit="1" customWidth="1"/>
    <col min="19" max="19" width="164.5" bestFit="1" customWidth="1"/>
    <col min="20" max="20" width="144.6640625" bestFit="1" customWidth="1"/>
    <col min="21" max="23" width="255.83203125" bestFit="1" customWidth="1"/>
    <col min="24" max="29" width="21.5" customWidth="1"/>
  </cols>
  <sheetData>
    <row r="1" spans="1:26" ht="15.75" customHeight="1" x14ac:dyDescent="0.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6" ht="15.75" customHeight="1" x14ac:dyDescent="0.15">
      <c r="A2" s="3">
        <v>44221.930381944447</v>
      </c>
      <c r="B2" s="2" t="s">
        <v>257</v>
      </c>
      <c r="C2" s="2" t="s">
        <v>24</v>
      </c>
      <c r="D2" s="2" t="s">
        <v>258</v>
      </c>
      <c r="E2" s="2" t="s">
        <v>259</v>
      </c>
      <c r="F2" s="2" t="s">
        <v>27</v>
      </c>
      <c r="G2" s="2" t="s">
        <v>260</v>
      </c>
      <c r="H2" s="2" t="s">
        <v>134</v>
      </c>
      <c r="I2" s="2" t="s">
        <v>50</v>
      </c>
      <c r="J2" s="2" t="s">
        <v>31</v>
      </c>
      <c r="K2" s="2" t="s">
        <v>261</v>
      </c>
      <c r="L2" s="2" t="s">
        <v>80</v>
      </c>
      <c r="M2" s="2" t="s">
        <v>262</v>
      </c>
      <c r="N2" s="2" t="s">
        <v>69</v>
      </c>
      <c r="O2" s="2" t="s">
        <v>263</v>
      </c>
      <c r="P2" s="2" t="s">
        <v>263</v>
      </c>
      <c r="Q2" s="2" t="s">
        <v>413</v>
      </c>
      <c r="R2" s="2" t="s">
        <v>264</v>
      </c>
      <c r="S2" s="2" t="s">
        <v>175</v>
      </c>
      <c r="T2" s="2" t="s">
        <v>263</v>
      </c>
      <c r="U2" s="2" t="s">
        <v>414</v>
      </c>
      <c r="V2" s="2" t="s">
        <v>415</v>
      </c>
      <c r="W2" s="2" t="s">
        <v>265</v>
      </c>
      <c r="X2" s="2"/>
      <c r="Y2" s="2"/>
      <c r="Z2" s="2"/>
    </row>
    <row r="3" spans="1:26" ht="15.75" customHeight="1" x14ac:dyDescent="0.15">
      <c r="A3" s="3">
        <v>44224.858726851853</v>
      </c>
      <c r="B3" s="2" t="s">
        <v>424</v>
      </c>
      <c r="C3" s="2" t="s">
        <v>24</v>
      </c>
      <c r="D3" s="2" t="s">
        <v>113</v>
      </c>
      <c r="E3" s="2" t="s">
        <v>141</v>
      </c>
      <c r="F3" s="2" t="s">
        <v>27</v>
      </c>
      <c r="G3" s="2" t="s">
        <v>28</v>
      </c>
      <c r="H3" s="2" t="s">
        <v>29</v>
      </c>
      <c r="I3" s="2" t="s">
        <v>106</v>
      </c>
      <c r="J3" s="2" t="s">
        <v>31</v>
      </c>
      <c r="K3" s="2" t="s">
        <v>32</v>
      </c>
      <c r="L3" s="2" t="s">
        <v>52</v>
      </c>
      <c r="M3" s="2" t="s">
        <v>273</v>
      </c>
      <c r="N3" s="2" t="s">
        <v>35</v>
      </c>
      <c r="O3" s="2" t="s">
        <v>36</v>
      </c>
      <c r="P3" s="2" t="s">
        <v>95</v>
      </c>
      <c r="Q3" s="2" t="s">
        <v>71</v>
      </c>
      <c r="R3" s="2" t="s">
        <v>72</v>
      </c>
      <c r="S3" s="2" t="s">
        <v>40</v>
      </c>
      <c r="T3" s="2" t="s">
        <v>263</v>
      </c>
      <c r="U3" s="2" t="s">
        <v>129</v>
      </c>
      <c r="V3" s="2" t="s">
        <v>291</v>
      </c>
      <c r="W3" s="2" t="s">
        <v>292</v>
      </c>
      <c r="X3" s="2"/>
      <c r="Y3" s="2"/>
      <c r="Z3" s="2"/>
    </row>
    <row r="4" spans="1:26" ht="15.75" customHeight="1" x14ac:dyDescent="0.15">
      <c r="A4" s="3">
        <v>44221.336261574077</v>
      </c>
      <c r="B4" s="2" t="s">
        <v>88</v>
      </c>
      <c r="C4" s="2" t="s">
        <v>24</v>
      </c>
      <c r="D4" s="2" t="s">
        <v>46</v>
      </c>
      <c r="E4" s="2" t="s">
        <v>89</v>
      </c>
      <c r="F4" s="2" t="s">
        <v>27</v>
      </c>
      <c r="G4" s="2" t="s">
        <v>28</v>
      </c>
      <c r="H4" s="2" t="s">
        <v>90</v>
      </c>
      <c r="I4" s="2" t="s">
        <v>50</v>
      </c>
      <c r="J4" s="2" t="s">
        <v>91</v>
      </c>
      <c r="K4" s="2" t="s">
        <v>51</v>
      </c>
      <c r="L4" s="2" t="s">
        <v>33</v>
      </c>
      <c r="M4" s="2" t="s">
        <v>92</v>
      </c>
      <c r="N4" s="2" t="s">
        <v>93</v>
      </c>
      <c r="O4" s="2" t="s">
        <v>94</v>
      </c>
      <c r="P4" s="2" t="s">
        <v>95</v>
      </c>
      <c r="Q4" s="2" t="s">
        <v>96</v>
      </c>
      <c r="R4" s="2" t="s">
        <v>97</v>
      </c>
      <c r="S4" s="2" t="s">
        <v>98</v>
      </c>
      <c r="T4" s="2" t="s">
        <v>99</v>
      </c>
      <c r="U4" s="2" t="s">
        <v>100</v>
      </c>
      <c r="V4" s="2" t="s">
        <v>101</v>
      </c>
      <c r="W4" s="2" t="s">
        <v>102</v>
      </c>
      <c r="X4" s="2"/>
      <c r="Y4" s="2"/>
      <c r="Z4" s="2"/>
    </row>
    <row r="5" spans="1:26" ht="15.75" customHeight="1" x14ac:dyDescent="0.15">
      <c r="A5" s="3">
        <v>44228.388425925928</v>
      </c>
      <c r="B5" s="2" t="s">
        <v>340</v>
      </c>
      <c r="C5" s="2" t="s">
        <v>140</v>
      </c>
      <c r="D5" s="2" t="s">
        <v>104</v>
      </c>
      <c r="E5" s="2" t="s">
        <v>89</v>
      </c>
      <c r="F5" s="2" t="s">
        <v>48</v>
      </c>
      <c r="G5" s="2" t="s">
        <v>28</v>
      </c>
      <c r="H5" s="2" t="s">
        <v>90</v>
      </c>
      <c r="I5" s="2" t="s">
        <v>64</v>
      </c>
      <c r="J5" s="2" t="s">
        <v>78</v>
      </c>
      <c r="K5" s="2" t="s">
        <v>51</v>
      </c>
      <c r="L5" s="2" t="s">
        <v>33</v>
      </c>
      <c r="M5" s="2" t="s">
        <v>249</v>
      </c>
      <c r="N5" s="2" t="s">
        <v>116</v>
      </c>
      <c r="O5" s="2" t="s">
        <v>179</v>
      </c>
      <c r="P5" s="2" t="s">
        <v>210</v>
      </c>
      <c r="Q5" s="2" t="s">
        <v>241</v>
      </c>
      <c r="R5" s="2" t="s">
        <v>39</v>
      </c>
      <c r="S5" s="2" t="s">
        <v>200</v>
      </c>
      <c r="T5" s="2" t="s">
        <v>41</v>
      </c>
      <c r="U5" s="2" t="s">
        <v>431</v>
      </c>
      <c r="V5" s="2" t="s">
        <v>341</v>
      </c>
      <c r="W5" s="2" t="s">
        <v>342</v>
      </c>
      <c r="X5" s="2"/>
      <c r="Y5" s="2"/>
      <c r="Z5" s="2"/>
    </row>
    <row r="6" spans="1:26" ht="15.75" customHeight="1" x14ac:dyDescent="0.15">
      <c r="A6" s="3">
        <v>44222.4534375</v>
      </c>
      <c r="B6" s="2" t="s">
        <v>270</v>
      </c>
      <c r="C6" s="2" t="s">
        <v>140</v>
      </c>
      <c r="D6" s="2" t="s">
        <v>271</v>
      </c>
      <c r="E6" s="2" t="s">
        <v>141</v>
      </c>
      <c r="F6" s="2" t="s">
        <v>27</v>
      </c>
      <c r="G6" s="2" t="s">
        <v>272</v>
      </c>
      <c r="H6" s="2" t="s">
        <v>90</v>
      </c>
      <c r="I6" s="2" t="s">
        <v>50</v>
      </c>
      <c r="J6" s="2" t="s">
        <v>65</v>
      </c>
      <c r="K6" s="2" t="s">
        <v>79</v>
      </c>
      <c r="L6" s="2" t="s">
        <v>80</v>
      </c>
      <c r="M6" s="2" t="s">
        <v>273</v>
      </c>
      <c r="N6" s="2" t="s">
        <v>93</v>
      </c>
      <c r="O6" s="2" t="s">
        <v>166</v>
      </c>
      <c r="P6" s="2" t="s">
        <v>83</v>
      </c>
      <c r="Q6" s="2" t="s">
        <v>174</v>
      </c>
      <c r="R6" s="2" t="s">
        <v>163</v>
      </c>
      <c r="S6" s="2" t="s">
        <v>274</v>
      </c>
      <c r="T6" s="2" t="s">
        <v>118</v>
      </c>
      <c r="U6" s="2"/>
      <c r="V6" s="2" t="s">
        <v>275</v>
      </c>
      <c r="W6" s="2" t="s">
        <v>263</v>
      </c>
      <c r="X6" s="2"/>
      <c r="Y6" s="2"/>
      <c r="Z6" s="2"/>
    </row>
    <row r="7" spans="1:26" ht="15.75" customHeight="1" x14ac:dyDescent="0.15">
      <c r="A7" s="3">
        <v>44227.370324074072</v>
      </c>
      <c r="B7" s="2" t="s">
        <v>315</v>
      </c>
      <c r="C7" s="2" t="s">
        <v>24</v>
      </c>
      <c r="D7" s="2" t="s">
        <v>46</v>
      </c>
      <c r="E7" s="2" t="s">
        <v>89</v>
      </c>
      <c r="F7" s="2" t="s">
        <v>27</v>
      </c>
      <c r="G7" s="2" t="s">
        <v>28</v>
      </c>
      <c r="H7" s="2" t="s">
        <v>90</v>
      </c>
      <c r="I7" s="2" t="s">
        <v>189</v>
      </c>
      <c r="J7" s="2" t="s">
        <v>31</v>
      </c>
      <c r="K7" s="2" t="s">
        <v>51</v>
      </c>
      <c r="L7" s="2" t="s">
        <v>67</v>
      </c>
      <c r="M7" s="2" t="s">
        <v>184</v>
      </c>
      <c r="N7" s="2" t="s">
        <v>54</v>
      </c>
      <c r="O7" s="2" t="s">
        <v>55</v>
      </c>
      <c r="P7" s="2" t="s">
        <v>83</v>
      </c>
      <c r="Q7" s="2" t="s">
        <v>224</v>
      </c>
      <c r="R7" s="2" t="s">
        <v>215</v>
      </c>
      <c r="S7" s="2" t="s">
        <v>98</v>
      </c>
      <c r="T7" s="2" t="s">
        <v>41</v>
      </c>
      <c r="U7" s="2" t="s">
        <v>316</v>
      </c>
      <c r="V7" s="2" t="s">
        <v>317</v>
      </c>
      <c r="W7" s="2" t="s">
        <v>318</v>
      </c>
      <c r="X7" s="2"/>
      <c r="Y7" s="2"/>
      <c r="Z7" s="2"/>
    </row>
    <row r="8" spans="1:26" ht="15.75" customHeight="1" x14ac:dyDescent="0.15">
      <c r="A8" s="3">
        <v>44223.689363425925</v>
      </c>
      <c r="B8" s="2" t="s">
        <v>285</v>
      </c>
      <c r="C8" s="2" t="s">
        <v>24</v>
      </c>
      <c r="D8" s="2" t="s">
        <v>133</v>
      </c>
      <c r="E8" s="2" t="s">
        <v>47</v>
      </c>
      <c r="F8" s="2" t="s">
        <v>48</v>
      </c>
      <c r="G8" s="2" t="s">
        <v>124</v>
      </c>
      <c r="H8" s="2" t="s">
        <v>134</v>
      </c>
      <c r="I8" s="2" t="s">
        <v>286</v>
      </c>
      <c r="J8" s="2" t="s">
        <v>31</v>
      </c>
      <c r="K8" s="2" t="s">
        <v>32</v>
      </c>
      <c r="L8" s="2" t="s">
        <v>80</v>
      </c>
      <c r="M8" s="2" t="s">
        <v>228</v>
      </c>
      <c r="N8" s="2" t="s">
        <v>287</v>
      </c>
      <c r="O8" s="2" t="s">
        <v>288</v>
      </c>
      <c r="P8" s="2" t="s">
        <v>56</v>
      </c>
      <c r="Q8" s="2" t="s">
        <v>224</v>
      </c>
      <c r="R8" s="2" t="s">
        <v>72</v>
      </c>
      <c r="S8" s="2" t="s">
        <v>146</v>
      </c>
      <c r="T8" s="2" t="s">
        <v>41</v>
      </c>
      <c r="U8" s="2" t="s">
        <v>419</v>
      </c>
      <c r="V8" s="2" t="s">
        <v>289</v>
      </c>
      <c r="W8" s="2" t="s">
        <v>420</v>
      </c>
      <c r="X8" s="2"/>
      <c r="Y8" s="2"/>
      <c r="Z8" s="2"/>
    </row>
    <row r="9" spans="1:26" ht="15.75" customHeight="1" x14ac:dyDescent="0.15">
      <c r="A9" s="3">
        <v>44241.886458333334</v>
      </c>
      <c r="B9" s="2" t="s">
        <v>398</v>
      </c>
      <c r="C9" s="2" t="s">
        <v>45</v>
      </c>
      <c r="D9" s="2" t="s">
        <v>122</v>
      </c>
      <c r="E9" s="2" t="s">
        <v>89</v>
      </c>
      <c r="F9" s="2" t="s">
        <v>27</v>
      </c>
      <c r="G9" s="2" t="s">
        <v>28</v>
      </c>
      <c r="H9" s="2" t="s">
        <v>188</v>
      </c>
      <c r="I9" s="2" t="s">
        <v>30</v>
      </c>
      <c r="J9" s="2" t="s">
        <v>31</v>
      </c>
      <c r="K9" s="2" t="s">
        <v>79</v>
      </c>
      <c r="L9" s="2" t="s">
        <v>80</v>
      </c>
      <c r="M9" s="2" t="s">
        <v>438</v>
      </c>
      <c r="N9" s="2" t="s">
        <v>93</v>
      </c>
      <c r="O9" s="2" t="s">
        <v>476</v>
      </c>
      <c r="P9" s="2" t="s">
        <v>95</v>
      </c>
      <c r="Q9" s="2" t="s">
        <v>357</v>
      </c>
      <c r="R9" s="2" t="s">
        <v>85</v>
      </c>
      <c r="S9" s="2" t="s">
        <v>146</v>
      </c>
      <c r="T9" s="2" t="s">
        <v>128</v>
      </c>
      <c r="U9" s="2"/>
      <c r="V9" s="2" t="s">
        <v>477</v>
      </c>
      <c r="W9" s="2" t="s">
        <v>478</v>
      </c>
      <c r="X9" s="2"/>
      <c r="Y9" s="2"/>
      <c r="Z9" s="2"/>
    </row>
    <row r="10" spans="1:26" ht="15.75" customHeight="1" x14ac:dyDescent="0.15">
      <c r="A10" s="3">
        <v>44221.433136574073</v>
      </c>
      <c r="B10" s="2" t="s">
        <v>171</v>
      </c>
      <c r="C10" s="2" t="s">
        <v>45</v>
      </c>
      <c r="D10" s="2" t="s">
        <v>46</v>
      </c>
      <c r="E10" s="2" t="s">
        <v>47</v>
      </c>
      <c r="F10" s="2" t="s">
        <v>172</v>
      </c>
      <c r="G10" s="2" t="s">
        <v>124</v>
      </c>
      <c r="H10" s="2" t="s">
        <v>29</v>
      </c>
      <c r="I10" s="2" t="s">
        <v>125</v>
      </c>
      <c r="J10" s="2" t="s">
        <v>65</v>
      </c>
      <c r="K10" s="2" t="s">
        <v>32</v>
      </c>
      <c r="L10" s="2" t="s">
        <v>33</v>
      </c>
      <c r="M10" s="2" t="s">
        <v>173</v>
      </c>
      <c r="N10" s="2" t="s">
        <v>116</v>
      </c>
      <c r="O10" s="2" t="s">
        <v>36</v>
      </c>
      <c r="P10" s="2" t="s">
        <v>56</v>
      </c>
      <c r="Q10" s="2" t="s">
        <v>174</v>
      </c>
      <c r="R10" s="2" t="s">
        <v>72</v>
      </c>
      <c r="S10" s="2" t="s">
        <v>175</v>
      </c>
      <c r="T10" s="2" t="s">
        <v>41</v>
      </c>
      <c r="U10" s="2"/>
      <c r="V10" s="2" t="s">
        <v>176</v>
      </c>
      <c r="W10" s="2" t="s">
        <v>177</v>
      </c>
      <c r="X10" s="2"/>
      <c r="Y10" s="2"/>
      <c r="Z10" s="2"/>
    </row>
    <row r="11" spans="1:26" ht="15.75" customHeight="1" x14ac:dyDescent="0.15">
      <c r="A11" s="3">
        <v>44221.76966435185</v>
      </c>
      <c r="B11" s="2" t="s">
        <v>240</v>
      </c>
      <c r="C11" s="2" t="s">
        <v>24</v>
      </c>
      <c r="D11" s="2" t="s">
        <v>133</v>
      </c>
      <c r="E11" s="2" t="s">
        <v>47</v>
      </c>
      <c r="F11" s="2" t="s">
        <v>123</v>
      </c>
      <c r="G11" s="2" t="s">
        <v>28</v>
      </c>
      <c r="H11" s="2" t="s">
        <v>63</v>
      </c>
      <c r="I11" s="2" t="s">
        <v>125</v>
      </c>
      <c r="J11" s="2" t="s">
        <v>31</v>
      </c>
      <c r="K11" s="2" t="s">
        <v>32</v>
      </c>
      <c r="L11" s="2" t="s">
        <v>33</v>
      </c>
      <c r="M11" s="2" t="s">
        <v>144</v>
      </c>
      <c r="N11" s="2" t="s">
        <v>69</v>
      </c>
      <c r="O11" s="2" t="s">
        <v>55</v>
      </c>
      <c r="P11" s="2" t="s">
        <v>127</v>
      </c>
      <c r="Q11" s="2" t="s">
        <v>241</v>
      </c>
      <c r="R11" s="2" t="s">
        <v>72</v>
      </c>
      <c r="S11" s="2" t="s">
        <v>40</v>
      </c>
      <c r="T11" s="2" t="s">
        <v>41</v>
      </c>
      <c r="U11" s="2"/>
      <c r="V11" s="2" t="s">
        <v>242</v>
      </c>
      <c r="W11" s="2" t="s">
        <v>243</v>
      </c>
      <c r="X11" s="2"/>
      <c r="Y11" s="2"/>
      <c r="Z11" s="2"/>
    </row>
    <row r="12" spans="1:26" ht="15.75" customHeight="1" x14ac:dyDescent="0.15">
      <c r="A12" s="3">
        <v>44221.384097222224</v>
      </c>
      <c r="B12" s="2" t="s">
        <v>139</v>
      </c>
      <c r="C12" s="2" t="s">
        <v>140</v>
      </c>
      <c r="D12" s="2" t="s">
        <v>133</v>
      </c>
      <c r="E12" s="2" t="s">
        <v>141</v>
      </c>
      <c r="F12" s="2" t="s">
        <v>142</v>
      </c>
      <c r="G12" s="2" t="s">
        <v>143</v>
      </c>
      <c r="H12" s="2" t="s">
        <v>105</v>
      </c>
      <c r="I12" s="2" t="s">
        <v>64</v>
      </c>
      <c r="J12" s="2" t="s">
        <v>406</v>
      </c>
      <c r="K12" s="2" t="s">
        <v>51</v>
      </c>
      <c r="L12" s="2" t="s">
        <v>52</v>
      </c>
      <c r="M12" s="2" t="s">
        <v>144</v>
      </c>
      <c r="N12" s="2" t="s">
        <v>35</v>
      </c>
      <c r="O12" s="2" t="s">
        <v>145</v>
      </c>
      <c r="P12" s="2" t="s">
        <v>117</v>
      </c>
      <c r="Q12" s="2" t="s">
        <v>57</v>
      </c>
      <c r="R12" s="2" t="s">
        <v>39</v>
      </c>
      <c r="S12" s="2" t="s">
        <v>146</v>
      </c>
      <c r="T12" s="2" t="s">
        <v>41</v>
      </c>
      <c r="U12" s="2" t="s">
        <v>407</v>
      </c>
      <c r="V12" s="2" t="s">
        <v>147</v>
      </c>
      <c r="W12" s="2" t="s">
        <v>148</v>
      </c>
      <c r="X12" s="2"/>
      <c r="Y12" s="2"/>
      <c r="Z12" s="2"/>
    </row>
    <row r="13" spans="1:26" ht="15.75" customHeight="1" x14ac:dyDescent="0.15">
      <c r="A13" s="3">
        <v>44243.422650462962</v>
      </c>
      <c r="B13" s="2" t="s">
        <v>499</v>
      </c>
      <c r="C13" s="2" t="s">
        <v>45</v>
      </c>
      <c r="D13" s="2" t="s">
        <v>220</v>
      </c>
      <c r="E13" s="2" t="s">
        <v>329</v>
      </c>
      <c r="F13" s="2" t="s">
        <v>123</v>
      </c>
      <c r="G13" s="2" t="s">
        <v>28</v>
      </c>
      <c r="H13" s="2" t="s">
        <v>134</v>
      </c>
      <c r="I13" s="2" t="s">
        <v>50</v>
      </c>
      <c r="J13" s="2" t="s">
        <v>31</v>
      </c>
      <c r="K13" s="2" t="s">
        <v>51</v>
      </c>
      <c r="L13" s="2" t="s">
        <v>52</v>
      </c>
      <c r="M13" s="2" t="s">
        <v>184</v>
      </c>
      <c r="N13" s="2" t="s">
        <v>191</v>
      </c>
      <c r="O13" s="2" t="s">
        <v>214</v>
      </c>
      <c r="P13" s="2" t="s">
        <v>37</v>
      </c>
      <c r="Q13" s="2" t="s">
        <v>357</v>
      </c>
      <c r="R13" s="2" t="s">
        <v>72</v>
      </c>
      <c r="S13" s="2" t="s">
        <v>216</v>
      </c>
      <c r="T13" s="2" t="s">
        <v>41</v>
      </c>
      <c r="U13" s="2" t="s">
        <v>500</v>
      </c>
      <c r="V13" s="2" t="s">
        <v>501</v>
      </c>
      <c r="W13" s="2" t="s">
        <v>502</v>
      </c>
      <c r="X13" s="2"/>
      <c r="Y13" s="2"/>
      <c r="Z13" s="2"/>
    </row>
    <row r="14" spans="1:26" ht="15.75" customHeight="1" x14ac:dyDescent="0.15">
      <c r="A14" s="3">
        <v>44237.543865740743</v>
      </c>
      <c r="B14" s="2" t="s">
        <v>404</v>
      </c>
      <c r="C14" s="2" t="s">
        <v>140</v>
      </c>
      <c r="D14" s="2" t="s">
        <v>46</v>
      </c>
      <c r="E14" s="2" t="s">
        <v>47</v>
      </c>
      <c r="F14" s="2" t="s">
        <v>48</v>
      </c>
      <c r="G14" s="2" t="s">
        <v>124</v>
      </c>
      <c r="H14" s="2" t="s">
        <v>134</v>
      </c>
      <c r="I14" s="2" t="s">
        <v>189</v>
      </c>
      <c r="J14" s="2" t="s">
        <v>65</v>
      </c>
      <c r="K14" s="2" t="s">
        <v>32</v>
      </c>
      <c r="L14" s="2" t="s">
        <v>33</v>
      </c>
      <c r="M14" s="2" t="s">
        <v>438</v>
      </c>
      <c r="N14" s="2" t="s">
        <v>69</v>
      </c>
      <c r="O14" s="2" t="s">
        <v>214</v>
      </c>
      <c r="P14" s="2" t="s">
        <v>56</v>
      </c>
      <c r="Q14" s="2" t="s">
        <v>241</v>
      </c>
      <c r="R14" s="2" t="s">
        <v>72</v>
      </c>
      <c r="S14" s="2" t="s">
        <v>146</v>
      </c>
      <c r="T14" s="2" t="s">
        <v>41</v>
      </c>
      <c r="U14" s="2"/>
      <c r="V14" s="2" t="s">
        <v>439</v>
      </c>
      <c r="W14" s="2" t="s">
        <v>440</v>
      </c>
      <c r="X14" s="2"/>
      <c r="Y14" s="2"/>
      <c r="Z14" s="2"/>
    </row>
    <row r="15" spans="1:26" ht="15.75" customHeight="1" x14ac:dyDescent="0.15">
      <c r="A15" s="3">
        <v>44227.874201388891</v>
      </c>
      <c r="B15" s="2" t="s">
        <v>319</v>
      </c>
      <c r="C15" s="2" t="s">
        <v>24</v>
      </c>
      <c r="D15" s="2" t="s">
        <v>46</v>
      </c>
      <c r="E15" s="2" t="s">
        <v>47</v>
      </c>
      <c r="F15" s="2" t="s">
        <v>123</v>
      </c>
      <c r="G15" s="2" t="s">
        <v>320</v>
      </c>
      <c r="H15" s="2" t="s">
        <v>63</v>
      </c>
      <c r="I15" s="2" t="s">
        <v>30</v>
      </c>
      <c r="J15" s="2" t="s">
        <v>65</v>
      </c>
      <c r="K15" s="2" t="s">
        <v>66</v>
      </c>
      <c r="L15" s="2" t="s">
        <v>33</v>
      </c>
      <c r="M15" s="2" t="s">
        <v>81</v>
      </c>
      <c r="N15" s="2" t="s">
        <v>126</v>
      </c>
      <c r="O15" s="2" t="s">
        <v>179</v>
      </c>
      <c r="P15" s="2" t="s">
        <v>56</v>
      </c>
      <c r="Q15" s="2" t="s">
        <v>196</v>
      </c>
      <c r="R15" s="2" t="s">
        <v>39</v>
      </c>
      <c r="S15" s="2" t="s">
        <v>40</v>
      </c>
      <c r="T15" s="2" t="s">
        <v>41</v>
      </c>
      <c r="U15" s="2" t="s">
        <v>321</v>
      </c>
      <c r="V15" s="2" t="s">
        <v>322</v>
      </c>
      <c r="W15" s="2" t="s">
        <v>429</v>
      </c>
      <c r="X15" s="2"/>
      <c r="Y15" s="2"/>
      <c r="Z15" s="2"/>
    </row>
    <row r="16" spans="1:26" ht="15.75" customHeight="1" x14ac:dyDescent="0.15">
      <c r="A16" s="3">
        <v>44223.549004629633</v>
      </c>
      <c r="B16" s="2" t="s">
        <v>278</v>
      </c>
      <c r="C16" s="2" t="s">
        <v>45</v>
      </c>
      <c r="D16" s="2" t="s">
        <v>267</v>
      </c>
      <c r="E16" s="2" t="s">
        <v>47</v>
      </c>
      <c r="F16" s="2" t="s">
        <v>27</v>
      </c>
      <c r="G16" s="2" t="s">
        <v>28</v>
      </c>
      <c r="H16" s="2" t="s">
        <v>134</v>
      </c>
      <c r="I16" s="2" t="s">
        <v>125</v>
      </c>
      <c r="J16" s="2" t="s">
        <v>31</v>
      </c>
      <c r="K16" s="2" t="s">
        <v>32</v>
      </c>
      <c r="L16" s="2" t="s">
        <v>80</v>
      </c>
      <c r="M16" s="2" t="s">
        <v>81</v>
      </c>
      <c r="N16" s="2" t="s">
        <v>279</v>
      </c>
      <c r="O16" s="2" t="s">
        <v>166</v>
      </c>
      <c r="P16" s="2" t="s">
        <v>117</v>
      </c>
      <c r="Q16" s="2" t="s">
        <v>196</v>
      </c>
      <c r="R16" s="2" t="s">
        <v>72</v>
      </c>
      <c r="S16" s="2" t="s">
        <v>167</v>
      </c>
      <c r="T16" s="2" t="s">
        <v>41</v>
      </c>
      <c r="U16" s="2"/>
      <c r="V16" s="2" t="s">
        <v>280</v>
      </c>
      <c r="W16" s="2" t="s">
        <v>417</v>
      </c>
      <c r="X16" s="2"/>
      <c r="Y16" s="2"/>
      <c r="Z16" s="2"/>
    </row>
    <row r="17" spans="1:26" ht="15.75" customHeight="1" x14ac:dyDescent="0.15">
      <c r="A17" s="3">
        <v>44226.622916666667</v>
      </c>
      <c r="B17" s="2" t="s">
        <v>308</v>
      </c>
      <c r="C17" s="2" t="s">
        <v>45</v>
      </c>
      <c r="D17" s="2" t="s">
        <v>25</v>
      </c>
      <c r="E17" s="2" t="s">
        <v>47</v>
      </c>
      <c r="F17" s="2" t="s">
        <v>172</v>
      </c>
      <c r="G17" s="2" t="s">
        <v>28</v>
      </c>
      <c r="H17" s="2" t="s">
        <v>427</v>
      </c>
      <c r="I17" s="2" t="s">
        <v>125</v>
      </c>
      <c r="J17" s="2" t="s">
        <v>65</v>
      </c>
      <c r="K17" s="2" t="s">
        <v>32</v>
      </c>
      <c r="L17" s="2" t="s">
        <v>33</v>
      </c>
      <c r="M17" s="2" t="s">
        <v>144</v>
      </c>
      <c r="N17" s="2" t="s">
        <v>116</v>
      </c>
      <c r="O17" s="2" t="s">
        <v>214</v>
      </c>
      <c r="P17" s="2" t="s">
        <v>127</v>
      </c>
      <c r="Q17" s="2" t="s">
        <v>154</v>
      </c>
      <c r="R17" s="2" t="s">
        <v>39</v>
      </c>
      <c r="S17" s="2" t="s">
        <v>167</v>
      </c>
      <c r="T17" s="2" t="s">
        <v>41</v>
      </c>
      <c r="U17" s="2"/>
      <c r="V17" s="2" t="s">
        <v>428</v>
      </c>
      <c r="W17" s="2" t="s">
        <v>309</v>
      </c>
      <c r="X17" s="2"/>
      <c r="Y17" s="2"/>
      <c r="Z17" s="2"/>
    </row>
    <row r="18" spans="1:26" ht="15.75" customHeight="1" x14ac:dyDescent="0.15">
      <c r="A18" s="3">
        <v>44221.467048611114</v>
      </c>
      <c r="B18" s="2" t="s">
        <v>187</v>
      </c>
      <c r="C18" s="2" t="s">
        <v>45</v>
      </c>
      <c r="D18" s="2" t="s">
        <v>122</v>
      </c>
      <c r="E18" s="2" t="s">
        <v>89</v>
      </c>
      <c r="F18" s="2" t="s">
        <v>48</v>
      </c>
      <c r="G18" s="2" t="s">
        <v>28</v>
      </c>
      <c r="H18" s="2" t="s">
        <v>188</v>
      </c>
      <c r="I18" s="2" t="s">
        <v>189</v>
      </c>
      <c r="J18" s="2" t="s">
        <v>78</v>
      </c>
      <c r="K18" s="2" t="s">
        <v>32</v>
      </c>
      <c r="L18" s="2" t="s">
        <v>114</v>
      </c>
      <c r="M18" s="2" t="s">
        <v>190</v>
      </c>
      <c r="N18" s="2" t="s">
        <v>191</v>
      </c>
      <c r="O18" s="2" t="s">
        <v>192</v>
      </c>
      <c r="P18" s="2" t="s">
        <v>127</v>
      </c>
      <c r="Q18" s="2" t="s">
        <v>84</v>
      </c>
      <c r="R18" s="2" t="s">
        <v>72</v>
      </c>
      <c r="S18" s="2" t="s">
        <v>40</v>
      </c>
      <c r="T18" s="2" t="s">
        <v>128</v>
      </c>
      <c r="U18" s="2"/>
      <c r="V18" s="2" t="s">
        <v>410</v>
      </c>
      <c r="W18" s="2" t="s">
        <v>193</v>
      </c>
      <c r="X18" s="2"/>
      <c r="Y18" s="2"/>
      <c r="Z18" s="2"/>
    </row>
    <row r="19" spans="1:26" ht="15.75" customHeight="1" x14ac:dyDescent="0.15">
      <c r="A19" s="3">
        <v>44221.453865740739</v>
      </c>
      <c r="B19" s="2" t="s">
        <v>178</v>
      </c>
      <c r="C19" s="2" t="s">
        <v>45</v>
      </c>
      <c r="D19" s="2" t="s">
        <v>104</v>
      </c>
      <c r="E19" s="2" t="s">
        <v>89</v>
      </c>
      <c r="F19" s="2" t="s">
        <v>172</v>
      </c>
      <c r="G19" s="2" t="s">
        <v>28</v>
      </c>
      <c r="H19" s="2" t="s">
        <v>90</v>
      </c>
      <c r="I19" s="2" t="s">
        <v>50</v>
      </c>
      <c r="J19" s="2" t="s">
        <v>31</v>
      </c>
      <c r="K19" s="2" t="s">
        <v>32</v>
      </c>
      <c r="L19" s="2" t="s">
        <v>33</v>
      </c>
      <c r="M19" s="2" t="s">
        <v>68</v>
      </c>
      <c r="N19" s="2" t="s">
        <v>35</v>
      </c>
      <c r="O19" s="2" t="s">
        <v>179</v>
      </c>
      <c r="P19" s="2" t="s">
        <v>95</v>
      </c>
      <c r="Q19" s="2" t="s">
        <v>154</v>
      </c>
      <c r="R19" s="2" t="s">
        <v>180</v>
      </c>
      <c r="S19" s="2" t="s">
        <v>146</v>
      </c>
      <c r="T19" s="2" t="s">
        <v>41</v>
      </c>
      <c r="U19" s="2"/>
      <c r="V19" s="2" t="s">
        <v>181</v>
      </c>
      <c r="W19" s="2" t="s">
        <v>182</v>
      </c>
      <c r="X19" s="2"/>
      <c r="Y19" s="2"/>
      <c r="Z19" s="2"/>
    </row>
    <row r="20" spans="1:26" ht="15.75" customHeight="1" x14ac:dyDescent="0.15">
      <c r="A20" s="3">
        <v>44222.833854166667</v>
      </c>
      <c r="B20" s="2" t="s">
        <v>416</v>
      </c>
      <c r="C20" s="2" t="s">
        <v>45</v>
      </c>
      <c r="D20" s="2" t="s">
        <v>122</v>
      </c>
      <c r="E20" s="2" t="s">
        <v>47</v>
      </c>
      <c r="F20" s="2" t="s">
        <v>142</v>
      </c>
      <c r="G20" s="2" t="s">
        <v>28</v>
      </c>
      <c r="H20" s="2" t="s">
        <v>188</v>
      </c>
      <c r="I20" s="2" t="s">
        <v>50</v>
      </c>
      <c r="J20" s="2" t="s">
        <v>31</v>
      </c>
      <c r="K20" s="2" t="s">
        <v>66</v>
      </c>
      <c r="L20" s="2" t="s">
        <v>67</v>
      </c>
      <c r="M20" s="2" t="s">
        <v>160</v>
      </c>
      <c r="N20" s="2" t="s">
        <v>54</v>
      </c>
      <c r="O20" s="2" t="s">
        <v>166</v>
      </c>
      <c r="P20" s="2" t="s">
        <v>95</v>
      </c>
      <c r="Q20" s="2" t="s">
        <v>154</v>
      </c>
      <c r="R20" s="2" t="s">
        <v>39</v>
      </c>
      <c r="S20" s="2" t="s">
        <v>167</v>
      </c>
      <c r="T20" s="2" t="s">
        <v>41</v>
      </c>
      <c r="U20" s="2"/>
      <c r="V20" s="2" t="s">
        <v>276</v>
      </c>
      <c r="W20" s="2" t="s">
        <v>277</v>
      </c>
      <c r="X20" s="2"/>
      <c r="Y20" s="2"/>
      <c r="Z20" s="2"/>
    </row>
    <row r="21" spans="1:26" ht="15.75" customHeight="1" x14ac:dyDescent="0.15">
      <c r="A21" s="3">
        <v>44226.616990740738</v>
      </c>
      <c r="B21" s="2" t="s">
        <v>304</v>
      </c>
      <c r="C21" s="2" t="s">
        <v>45</v>
      </c>
      <c r="D21" s="2" t="s">
        <v>104</v>
      </c>
      <c r="E21" s="2" t="s">
        <v>89</v>
      </c>
      <c r="F21" s="2" t="s">
        <v>77</v>
      </c>
      <c r="G21" s="2" t="s">
        <v>124</v>
      </c>
      <c r="H21" s="2" t="s">
        <v>90</v>
      </c>
      <c r="I21" s="2" t="s">
        <v>50</v>
      </c>
      <c r="J21" s="2" t="s">
        <v>65</v>
      </c>
      <c r="K21" s="2" t="s">
        <v>32</v>
      </c>
      <c r="L21" s="2" t="s">
        <v>33</v>
      </c>
      <c r="M21" s="2" t="s">
        <v>173</v>
      </c>
      <c r="N21" s="2" t="s">
        <v>116</v>
      </c>
      <c r="O21" s="2" t="s">
        <v>305</v>
      </c>
      <c r="P21" s="2" t="s">
        <v>56</v>
      </c>
      <c r="Q21" s="2" t="s">
        <v>57</v>
      </c>
      <c r="R21" s="2" t="s">
        <v>58</v>
      </c>
      <c r="S21" s="2" t="s">
        <v>40</v>
      </c>
      <c r="T21" s="2" t="s">
        <v>41</v>
      </c>
      <c r="U21" s="2" t="s">
        <v>306</v>
      </c>
      <c r="V21" s="2" t="s">
        <v>426</v>
      </c>
      <c r="W21" s="2" t="s">
        <v>307</v>
      </c>
      <c r="X21" s="2"/>
      <c r="Y21" s="2"/>
      <c r="Z21" s="2"/>
    </row>
    <row r="22" spans="1:26" ht="15.75" customHeight="1" x14ac:dyDescent="0.15">
      <c r="A22" s="3">
        <v>44231.80673611111</v>
      </c>
      <c r="B22" s="2" t="s">
        <v>370</v>
      </c>
      <c r="C22" s="2" t="s">
        <v>140</v>
      </c>
      <c r="D22" s="2" t="s">
        <v>159</v>
      </c>
      <c r="E22" s="2" t="s">
        <v>47</v>
      </c>
      <c r="F22" s="2" t="s">
        <v>48</v>
      </c>
      <c r="G22" s="2" t="s">
        <v>124</v>
      </c>
      <c r="H22" s="2" t="s">
        <v>188</v>
      </c>
      <c r="I22" s="2" t="s">
        <v>189</v>
      </c>
      <c r="J22" s="2" t="s">
        <v>65</v>
      </c>
      <c r="K22" s="2" t="s">
        <v>66</v>
      </c>
      <c r="L22" s="2" t="s">
        <v>33</v>
      </c>
      <c r="M22" s="2" t="s">
        <v>337</v>
      </c>
      <c r="N22" s="2" t="s">
        <v>69</v>
      </c>
      <c r="O22" s="2" t="s">
        <v>179</v>
      </c>
      <c r="P22" s="2" t="s">
        <v>37</v>
      </c>
      <c r="Q22" s="2" t="s">
        <v>154</v>
      </c>
      <c r="R22" s="2" t="s">
        <v>39</v>
      </c>
      <c r="S22" s="2" t="s">
        <v>146</v>
      </c>
      <c r="T22" s="2" t="s">
        <v>128</v>
      </c>
      <c r="U22" s="2"/>
      <c r="V22" s="2" t="s">
        <v>371</v>
      </c>
      <c r="W22" s="2" t="s">
        <v>263</v>
      </c>
      <c r="X22" s="2"/>
      <c r="Y22" s="2"/>
      <c r="Z22" s="2"/>
    </row>
    <row r="23" spans="1:26" ht="15.75" customHeight="1" x14ac:dyDescent="0.15">
      <c r="A23" s="3">
        <v>44235.636828703704</v>
      </c>
      <c r="B23" s="2" t="s">
        <v>385</v>
      </c>
      <c r="C23" s="2" t="s">
        <v>140</v>
      </c>
      <c r="D23" s="2" t="s">
        <v>133</v>
      </c>
      <c r="E23" s="2" t="s">
        <v>47</v>
      </c>
      <c r="F23" s="2" t="s">
        <v>48</v>
      </c>
      <c r="G23" s="2" t="s">
        <v>28</v>
      </c>
      <c r="H23" s="2" t="s">
        <v>188</v>
      </c>
      <c r="I23" s="2" t="s">
        <v>189</v>
      </c>
      <c r="J23" s="2" t="s">
        <v>31</v>
      </c>
      <c r="K23" s="2" t="s">
        <v>66</v>
      </c>
      <c r="L23" s="2" t="s">
        <v>33</v>
      </c>
      <c r="M23" s="2" t="s">
        <v>311</v>
      </c>
      <c r="N23" s="2" t="s">
        <v>126</v>
      </c>
      <c r="O23" s="2" t="s">
        <v>109</v>
      </c>
      <c r="P23" s="2" t="s">
        <v>127</v>
      </c>
      <c r="Q23" s="2" t="s">
        <v>196</v>
      </c>
      <c r="R23" s="2" t="s">
        <v>39</v>
      </c>
      <c r="S23" s="2" t="s">
        <v>98</v>
      </c>
      <c r="T23" s="2" t="s">
        <v>118</v>
      </c>
      <c r="U23" s="2"/>
      <c r="V23" s="2" t="s">
        <v>436</v>
      </c>
      <c r="W23" s="2" t="s">
        <v>437</v>
      </c>
      <c r="X23" s="2"/>
      <c r="Y23" s="2"/>
      <c r="Z23" s="2"/>
    </row>
    <row r="24" spans="1:26" ht="15.75" customHeight="1" x14ac:dyDescent="0.15">
      <c r="A24" s="3">
        <v>44239.433715277781</v>
      </c>
      <c r="B24" s="2" t="s">
        <v>399</v>
      </c>
      <c r="C24" s="2" t="s">
        <v>45</v>
      </c>
      <c r="D24" s="2" t="s">
        <v>122</v>
      </c>
      <c r="E24" s="2" t="s">
        <v>47</v>
      </c>
      <c r="F24" s="2" t="s">
        <v>172</v>
      </c>
      <c r="G24" s="2" t="s">
        <v>468</v>
      </c>
      <c r="H24" s="2" t="s">
        <v>134</v>
      </c>
      <c r="I24" s="2" t="s">
        <v>125</v>
      </c>
      <c r="J24" s="2" t="s">
        <v>65</v>
      </c>
      <c r="K24" s="2" t="s">
        <v>32</v>
      </c>
      <c r="L24" s="2" t="s">
        <v>469</v>
      </c>
      <c r="M24" s="2" t="s">
        <v>53</v>
      </c>
      <c r="N24" s="2" t="s">
        <v>116</v>
      </c>
      <c r="O24" s="2" t="s">
        <v>470</v>
      </c>
      <c r="P24" s="2" t="s">
        <v>95</v>
      </c>
      <c r="Q24" s="2" t="s">
        <v>196</v>
      </c>
      <c r="R24" s="2" t="s">
        <v>58</v>
      </c>
      <c r="S24" s="2" t="s">
        <v>40</v>
      </c>
      <c r="T24" s="2" t="s">
        <v>41</v>
      </c>
      <c r="U24" s="2"/>
      <c r="V24" s="2" t="s">
        <v>471</v>
      </c>
      <c r="W24" s="2" t="s">
        <v>472</v>
      </c>
      <c r="X24" s="2"/>
      <c r="Y24" s="2"/>
      <c r="Z24" s="2"/>
    </row>
    <row r="25" spans="1:26" ht="15.75" customHeight="1" x14ac:dyDescent="0.15">
      <c r="A25" s="3">
        <v>44242.475555555553</v>
      </c>
      <c r="B25" s="2" t="s">
        <v>399</v>
      </c>
      <c r="C25" s="2" t="s">
        <v>45</v>
      </c>
      <c r="D25" s="2" t="s">
        <v>46</v>
      </c>
      <c r="E25" s="2" t="s">
        <v>47</v>
      </c>
      <c r="F25" s="2" t="s">
        <v>172</v>
      </c>
      <c r="G25" s="2" t="s">
        <v>124</v>
      </c>
      <c r="H25" s="2" t="s">
        <v>134</v>
      </c>
      <c r="I25" s="2" t="s">
        <v>125</v>
      </c>
      <c r="J25" s="2" t="s">
        <v>65</v>
      </c>
      <c r="K25" s="2" t="s">
        <v>32</v>
      </c>
      <c r="L25" s="2" t="s">
        <v>33</v>
      </c>
      <c r="M25" s="2" t="s">
        <v>68</v>
      </c>
      <c r="N25" s="2" t="s">
        <v>116</v>
      </c>
      <c r="O25" s="2" t="s">
        <v>36</v>
      </c>
      <c r="P25" s="2" t="s">
        <v>95</v>
      </c>
      <c r="Q25" s="2" t="s">
        <v>196</v>
      </c>
      <c r="R25" s="2" t="s">
        <v>39</v>
      </c>
      <c r="S25" s="2" t="s">
        <v>40</v>
      </c>
      <c r="T25" s="2" t="s">
        <v>118</v>
      </c>
      <c r="U25" s="2"/>
      <c r="V25" s="2" t="s">
        <v>485</v>
      </c>
      <c r="W25" s="2" t="s">
        <v>486</v>
      </c>
      <c r="X25" s="2"/>
      <c r="Y25" s="2"/>
      <c r="Z25" s="2"/>
    </row>
    <row r="26" spans="1:26" ht="15.75" customHeight="1" x14ac:dyDescent="0.15">
      <c r="A26" s="3">
        <v>44223.657557870371</v>
      </c>
      <c r="B26" s="2" t="s">
        <v>283</v>
      </c>
      <c r="C26" s="2" t="s">
        <v>45</v>
      </c>
      <c r="D26" s="2" t="s">
        <v>159</v>
      </c>
      <c r="E26" s="2" t="s">
        <v>89</v>
      </c>
      <c r="F26" s="2" t="s">
        <v>48</v>
      </c>
      <c r="G26" s="2" t="s">
        <v>124</v>
      </c>
      <c r="H26" s="2" t="s">
        <v>63</v>
      </c>
      <c r="I26" s="2" t="s">
        <v>125</v>
      </c>
      <c r="J26" s="2" t="s">
        <v>31</v>
      </c>
      <c r="K26" s="2" t="s">
        <v>66</v>
      </c>
      <c r="L26" s="2" t="s">
        <v>67</v>
      </c>
      <c r="M26" s="2" t="s">
        <v>34</v>
      </c>
      <c r="N26" s="2" t="s">
        <v>116</v>
      </c>
      <c r="O26" s="2" t="s">
        <v>145</v>
      </c>
      <c r="P26" s="2" t="s">
        <v>210</v>
      </c>
      <c r="Q26" s="2" t="s">
        <v>154</v>
      </c>
      <c r="R26" s="2" t="s">
        <v>72</v>
      </c>
      <c r="S26" s="2" t="s">
        <v>40</v>
      </c>
      <c r="T26" s="2" t="s">
        <v>41</v>
      </c>
      <c r="U26" s="2"/>
      <c r="V26" s="2" t="s">
        <v>284</v>
      </c>
      <c r="W26" s="2" t="s">
        <v>418</v>
      </c>
      <c r="X26" s="2"/>
      <c r="Y26" s="2"/>
      <c r="Z26" s="2"/>
    </row>
    <row r="27" spans="1:26" ht="15.75" customHeight="1" x14ac:dyDescent="0.15">
      <c r="A27" s="3">
        <v>44221.481793981482</v>
      </c>
      <c r="B27" s="2" t="s">
        <v>194</v>
      </c>
      <c r="C27" s="2" t="s">
        <v>45</v>
      </c>
      <c r="D27" s="2" t="s">
        <v>46</v>
      </c>
      <c r="E27" s="2" t="s">
        <v>195</v>
      </c>
      <c r="F27" s="2" t="s">
        <v>48</v>
      </c>
      <c r="G27" s="2" t="s">
        <v>124</v>
      </c>
      <c r="H27" s="2" t="s">
        <v>63</v>
      </c>
      <c r="I27" s="2" t="s">
        <v>189</v>
      </c>
      <c r="J27" s="2" t="s">
        <v>31</v>
      </c>
      <c r="K27" s="2" t="s">
        <v>66</v>
      </c>
      <c r="L27" s="2" t="s">
        <v>67</v>
      </c>
      <c r="M27" s="2" t="s">
        <v>184</v>
      </c>
      <c r="N27" s="2" t="s">
        <v>116</v>
      </c>
      <c r="O27" s="2" t="s">
        <v>145</v>
      </c>
      <c r="P27" s="2" t="s">
        <v>56</v>
      </c>
      <c r="Q27" s="2" t="s">
        <v>196</v>
      </c>
      <c r="R27" s="2" t="s">
        <v>72</v>
      </c>
      <c r="S27" s="2" t="s">
        <v>175</v>
      </c>
      <c r="T27" s="2" t="s">
        <v>41</v>
      </c>
      <c r="U27" s="2"/>
      <c r="V27" s="2" t="s">
        <v>197</v>
      </c>
      <c r="W27" s="2" t="s">
        <v>198</v>
      </c>
      <c r="X27" s="2"/>
      <c r="Y27" s="2"/>
      <c r="Z27" s="2"/>
    </row>
    <row r="28" spans="1:26" ht="15.75" customHeight="1" x14ac:dyDescent="0.15">
      <c r="A28" s="3">
        <v>44228.388229166667</v>
      </c>
      <c r="B28" s="2" t="s">
        <v>336</v>
      </c>
      <c r="C28" s="2" t="s">
        <v>45</v>
      </c>
      <c r="D28" s="2" t="s">
        <v>46</v>
      </c>
      <c r="E28" s="2" t="s">
        <v>47</v>
      </c>
      <c r="F28" s="2" t="s">
        <v>48</v>
      </c>
      <c r="G28" s="2" t="s">
        <v>28</v>
      </c>
      <c r="H28" s="2" t="s">
        <v>134</v>
      </c>
      <c r="I28" s="2" t="s">
        <v>189</v>
      </c>
      <c r="J28" s="2" t="s">
        <v>65</v>
      </c>
      <c r="K28" s="2" t="s">
        <v>51</v>
      </c>
      <c r="L28" s="2" t="s">
        <v>33</v>
      </c>
      <c r="M28" s="2" t="s">
        <v>337</v>
      </c>
      <c r="N28" s="2" t="s">
        <v>287</v>
      </c>
      <c r="O28" s="2" t="s">
        <v>166</v>
      </c>
      <c r="P28" s="2" t="s">
        <v>95</v>
      </c>
      <c r="Q28" s="2" t="s">
        <v>196</v>
      </c>
      <c r="R28" s="2" t="s">
        <v>58</v>
      </c>
      <c r="S28" s="2" t="s">
        <v>175</v>
      </c>
      <c r="T28" s="2" t="s">
        <v>41</v>
      </c>
      <c r="U28" s="2"/>
      <c r="V28" s="2" t="s">
        <v>338</v>
      </c>
      <c r="W28" s="2" t="s">
        <v>339</v>
      </c>
      <c r="X28" s="2"/>
      <c r="Y28" s="2"/>
      <c r="Z28" s="2"/>
    </row>
    <row r="29" spans="1:26" ht="15.75" customHeight="1" x14ac:dyDescent="0.15">
      <c r="A29" s="3">
        <v>44237.898125</v>
      </c>
      <c r="B29" s="2" t="s">
        <v>400</v>
      </c>
      <c r="C29" s="2" t="s">
        <v>45</v>
      </c>
      <c r="D29" s="2" t="s">
        <v>133</v>
      </c>
      <c r="E29" s="2" t="s">
        <v>441</v>
      </c>
      <c r="F29" s="2" t="s">
        <v>123</v>
      </c>
      <c r="G29" s="2" t="s">
        <v>442</v>
      </c>
      <c r="H29" s="2" t="s">
        <v>134</v>
      </c>
      <c r="I29" s="2" t="s">
        <v>30</v>
      </c>
      <c r="J29" s="2" t="s">
        <v>443</v>
      </c>
      <c r="K29" s="2" t="s">
        <v>32</v>
      </c>
      <c r="L29" s="2" t="s">
        <v>67</v>
      </c>
      <c r="M29" s="2" t="s">
        <v>53</v>
      </c>
      <c r="N29" s="2" t="s">
        <v>444</v>
      </c>
      <c r="O29" s="2" t="s">
        <v>179</v>
      </c>
      <c r="P29" s="2" t="s">
        <v>445</v>
      </c>
      <c r="Q29" s="2" t="s">
        <v>446</v>
      </c>
      <c r="R29" s="2" t="s">
        <v>447</v>
      </c>
      <c r="S29" s="2" t="s">
        <v>175</v>
      </c>
      <c r="T29" s="2" t="s">
        <v>448</v>
      </c>
      <c r="U29" s="2" t="s">
        <v>449</v>
      </c>
      <c r="V29" s="2" t="s">
        <v>450</v>
      </c>
      <c r="W29" s="2" t="s">
        <v>451</v>
      </c>
      <c r="X29" s="2"/>
      <c r="Y29" s="2"/>
      <c r="Z29" s="2"/>
    </row>
    <row r="30" spans="1:26" ht="15.75" customHeight="1" x14ac:dyDescent="0.15">
      <c r="A30" s="3">
        <v>44242.334004629629</v>
      </c>
      <c r="B30" s="2" t="s">
        <v>400</v>
      </c>
      <c r="C30" s="2" t="s">
        <v>45</v>
      </c>
      <c r="D30" s="2" t="s">
        <v>159</v>
      </c>
      <c r="E30" s="2" t="s">
        <v>89</v>
      </c>
      <c r="F30" s="2" t="s">
        <v>48</v>
      </c>
      <c r="G30" s="2" t="s">
        <v>28</v>
      </c>
      <c r="H30" s="2" t="s">
        <v>134</v>
      </c>
      <c r="I30" s="2" t="s">
        <v>125</v>
      </c>
      <c r="J30" s="2" t="s">
        <v>65</v>
      </c>
      <c r="K30" s="2" t="s">
        <v>32</v>
      </c>
      <c r="L30" s="2" t="s">
        <v>67</v>
      </c>
      <c r="M30" s="2" t="s">
        <v>53</v>
      </c>
      <c r="N30" s="2" t="s">
        <v>116</v>
      </c>
      <c r="O30" s="2" t="s">
        <v>367</v>
      </c>
      <c r="P30" s="2" t="s">
        <v>127</v>
      </c>
      <c r="Q30" s="2" t="s">
        <v>57</v>
      </c>
      <c r="R30" s="2" t="s">
        <v>72</v>
      </c>
      <c r="S30" s="2" t="s">
        <v>40</v>
      </c>
      <c r="T30" s="2" t="s">
        <v>41</v>
      </c>
      <c r="U30" s="2"/>
      <c r="V30" s="2" t="s">
        <v>479</v>
      </c>
      <c r="W30" s="2" t="s">
        <v>480</v>
      </c>
      <c r="X30" s="2"/>
      <c r="Y30" s="2"/>
      <c r="Z30" s="2"/>
    </row>
    <row r="31" spans="1:26" ht="15.75" customHeight="1" x14ac:dyDescent="0.15">
      <c r="A31" s="3">
        <v>44221.367534722223</v>
      </c>
      <c r="B31" s="2" t="s">
        <v>112</v>
      </c>
      <c r="C31" s="2" t="s">
        <v>45</v>
      </c>
      <c r="D31" s="2" t="s">
        <v>113</v>
      </c>
      <c r="E31" s="2" t="s">
        <v>89</v>
      </c>
      <c r="F31" s="2" t="s">
        <v>27</v>
      </c>
      <c r="G31" s="2" t="s">
        <v>49</v>
      </c>
      <c r="H31" s="2" t="s">
        <v>29</v>
      </c>
      <c r="I31" s="2" t="s">
        <v>64</v>
      </c>
      <c r="J31" s="2" t="s">
        <v>78</v>
      </c>
      <c r="K31" s="2" t="s">
        <v>51</v>
      </c>
      <c r="L31" s="2" t="s">
        <v>114</v>
      </c>
      <c r="M31" s="2" t="s">
        <v>115</v>
      </c>
      <c r="N31" s="2" t="s">
        <v>116</v>
      </c>
      <c r="O31" s="2" t="s">
        <v>109</v>
      </c>
      <c r="P31" s="2" t="s">
        <v>117</v>
      </c>
      <c r="Q31" s="2" t="s">
        <v>57</v>
      </c>
      <c r="R31" s="2" t="s">
        <v>39</v>
      </c>
      <c r="S31" s="2" t="s">
        <v>40</v>
      </c>
      <c r="T31" s="2" t="s">
        <v>118</v>
      </c>
      <c r="U31" s="2"/>
      <c r="V31" s="2" t="s">
        <v>119</v>
      </c>
      <c r="W31" s="2" t="s">
        <v>120</v>
      </c>
      <c r="X31" s="2"/>
      <c r="Y31" s="2"/>
      <c r="Z31" s="2"/>
    </row>
    <row r="32" spans="1:26" ht="15.75" customHeight="1" x14ac:dyDescent="0.15">
      <c r="A32" s="3">
        <v>44221.303518518522</v>
      </c>
      <c r="B32" s="2" t="s">
        <v>44</v>
      </c>
      <c r="C32" s="2" t="s">
        <v>45</v>
      </c>
      <c r="D32" s="2" t="s">
        <v>46</v>
      </c>
      <c r="E32" s="2" t="s">
        <v>47</v>
      </c>
      <c r="F32" s="2" t="s">
        <v>48</v>
      </c>
      <c r="G32" s="2" t="s">
        <v>49</v>
      </c>
      <c r="H32" s="2" t="s">
        <v>29</v>
      </c>
      <c r="I32" s="2" t="s">
        <v>50</v>
      </c>
      <c r="J32" s="2" t="s">
        <v>31</v>
      </c>
      <c r="K32" s="2" t="s">
        <v>51</v>
      </c>
      <c r="L32" s="2" t="s">
        <v>52</v>
      </c>
      <c r="M32" s="2" t="s">
        <v>53</v>
      </c>
      <c r="N32" s="2" t="s">
        <v>54</v>
      </c>
      <c r="O32" s="2" t="s">
        <v>55</v>
      </c>
      <c r="P32" s="2" t="s">
        <v>56</v>
      </c>
      <c r="Q32" s="2" t="s">
        <v>57</v>
      </c>
      <c r="R32" s="2" t="s">
        <v>58</v>
      </c>
      <c r="S32" s="2" t="s">
        <v>40</v>
      </c>
      <c r="T32" s="2" t="s">
        <v>59</v>
      </c>
      <c r="U32" s="2"/>
      <c r="V32" s="2" t="s">
        <v>60</v>
      </c>
      <c r="W32" s="2" t="s">
        <v>61</v>
      </c>
      <c r="X32" s="2"/>
      <c r="Y32" s="2"/>
      <c r="Z32" s="2"/>
    </row>
    <row r="33" spans="1:26" ht="15.75" customHeight="1" x14ac:dyDescent="0.15">
      <c r="A33" s="3">
        <v>44235.423298611109</v>
      </c>
      <c r="B33" s="2" t="s">
        <v>376</v>
      </c>
      <c r="C33" s="2" t="s">
        <v>45</v>
      </c>
      <c r="D33" s="2" t="s">
        <v>133</v>
      </c>
      <c r="E33" s="2" t="s">
        <v>329</v>
      </c>
      <c r="F33" s="2" t="s">
        <v>142</v>
      </c>
      <c r="G33" s="2" t="s">
        <v>28</v>
      </c>
      <c r="H33" s="2" t="s">
        <v>63</v>
      </c>
      <c r="I33" s="2" t="s">
        <v>64</v>
      </c>
      <c r="J33" s="2" t="s">
        <v>31</v>
      </c>
      <c r="K33" s="2" t="s">
        <v>79</v>
      </c>
      <c r="L33" s="2" t="s">
        <v>52</v>
      </c>
      <c r="M33" s="2" t="s">
        <v>34</v>
      </c>
      <c r="N33" s="2" t="s">
        <v>279</v>
      </c>
      <c r="O33" s="2" t="s">
        <v>367</v>
      </c>
      <c r="P33" s="2" t="s">
        <v>56</v>
      </c>
      <c r="Q33" s="2" t="s">
        <v>154</v>
      </c>
      <c r="R33" s="2" t="s">
        <v>97</v>
      </c>
      <c r="S33" s="2" t="s">
        <v>330</v>
      </c>
      <c r="T33" s="2" t="s">
        <v>41</v>
      </c>
      <c r="U33" s="2"/>
      <c r="V33" s="2" t="s">
        <v>435</v>
      </c>
      <c r="W33" s="2" t="s">
        <v>377</v>
      </c>
      <c r="X33" s="2"/>
      <c r="Y33" s="2"/>
      <c r="Z33" s="2"/>
    </row>
    <row r="34" spans="1:26" ht="15.75" customHeight="1" x14ac:dyDescent="0.15">
      <c r="A34" s="3">
        <v>44228.966192129628</v>
      </c>
      <c r="B34" s="2" t="s">
        <v>349</v>
      </c>
      <c r="C34" s="2" t="s">
        <v>45</v>
      </c>
      <c r="D34" s="2" t="s">
        <v>46</v>
      </c>
      <c r="E34" s="2" t="s">
        <v>47</v>
      </c>
      <c r="F34" s="2" t="s">
        <v>48</v>
      </c>
      <c r="G34" s="2" t="s">
        <v>28</v>
      </c>
      <c r="H34" s="2" t="s">
        <v>134</v>
      </c>
      <c r="I34" s="2" t="s">
        <v>64</v>
      </c>
      <c r="J34" s="2" t="s">
        <v>78</v>
      </c>
      <c r="K34" s="2" t="s">
        <v>66</v>
      </c>
      <c r="L34" s="2" t="s">
        <v>33</v>
      </c>
      <c r="M34" s="2" t="s">
        <v>350</v>
      </c>
      <c r="N34" s="2" t="s">
        <v>116</v>
      </c>
      <c r="O34" s="2" t="s">
        <v>351</v>
      </c>
      <c r="P34" s="2" t="s">
        <v>56</v>
      </c>
      <c r="Q34" s="2" t="s">
        <v>57</v>
      </c>
      <c r="R34" s="2" t="s">
        <v>237</v>
      </c>
      <c r="S34" s="2" t="s">
        <v>40</v>
      </c>
      <c r="T34" s="2" t="s">
        <v>41</v>
      </c>
      <c r="U34" s="2"/>
      <c r="V34" s="2" t="s">
        <v>433</v>
      </c>
      <c r="W34" s="2" t="s">
        <v>434</v>
      </c>
      <c r="X34" s="2"/>
      <c r="Y34" s="2"/>
      <c r="Z34" s="2"/>
    </row>
    <row r="35" spans="1:26" ht="15.75" customHeight="1" x14ac:dyDescent="0.15">
      <c r="A35" s="3">
        <v>44225.5003125</v>
      </c>
      <c r="B35" s="2" t="s">
        <v>293</v>
      </c>
      <c r="C35" s="2" t="s">
        <v>45</v>
      </c>
      <c r="D35" s="2" t="s">
        <v>294</v>
      </c>
      <c r="E35" s="2" t="s">
        <v>89</v>
      </c>
      <c r="F35" s="2" t="s">
        <v>77</v>
      </c>
      <c r="G35" s="2" t="s">
        <v>295</v>
      </c>
      <c r="H35" s="2" t="s">
        <v>63</v>
      </c>
      <c r="I35" s="2" t="s">
        <v>189</v>
      </c>
      <c r="J35" s="2" t="s">
        <v>296</v>
      </c>
      <c r="K35" s="2" t="s">
        <v>32</v>
      </c>
      <c r="L35" s="2" t="s">
        <v>52</v>
      </c>
      <c r="M35" s="2" t="s">
        <v>228</v>
      </c>
      <c r="N35" s="2" t="s">
        <v>116</v>
      </c>
      <c r="O35" s="2" t="s">
        <v>179</v>
      </c>
      <c r="P35" s="2" t="s">
        <v>95</v>
      </c>
      <c r="Q35" s="2" t="s">
        <v>224</v>
      </c>
      <c r="R35" s="2" t="s">
        <v>180</v>
      </c>
      <c r="S35" s="2" t="s">
        <v>146</v>
      </c>
      <c r="T35" s="2" t="s">
        <v>118</v>
      </c>
      <c r="U35" s="2"/>
      <c r="V35" s="2" t="s">
        <v>297</v>
      </c>
      <c r="W35" s="2" t="s">
        <v>298</v>
      </c>
      <c r="X35" s="2"/>
      <c r="Y35" s="2"/>
      <c r="Z35" s="2"/>
    </row>
    <row r="36" spans="1:26" ht="15.75" customHeight="1" x14ac:dyDescent="0.15">
      <c r="A36" s="3">
        <v>44235.482557870368</v>
      </c>
      <c r="B36" s="2" t="s">
        <v>380</v>
      </c>
      <c r="C36" s="2" t="s">
        <v>24</v>
      </c>
      <c r="D36" s="2" t="s">
        <v>381</v>
      </c>
      <c r="E36" s="2" t="s">
        <v>26</v>
      </c>
      <c r="F36" s="2" t="s">
        <v>77</v>
      </c>
      <c r="G36" s="2" t="s">
        <v>28</v>
      </c>
      <c r="H36" s="2" t="s">
        <v>29</v>
      </c>
      <c r="I36" s="2" t="s">
        <v>189</v>
      </c>
      <c r="J36" s="2" t="s">
        <v>78</v>
      </c>
      <c r="K36" s="2" t="s">
        <v>51</v>
      </c>
      <c r="L36" s="2" t="s">
        <v>52</v>
      </c>
      <c r="M36" s="2" t="s">
        <v>115</v>
      </c>
      <c r="N36" s="2" t="s">
        <v>54</v>
      </c>
      <c r="O36" s="2" t="s">
        <v>192</v>
      </c>
      <c r="P36" s="2" t="s">
        <v>56</v>
      </c>
      <c r="Q36" s="2" t="s">
        <v>224</v>
      </c>
      <c r="R36" s="2" t="s">
        <v>58</v>
      </c>
      <c r="S36" s="2" t="s">
        <v>175</v>
      </c>
      <c r="T36" s="2" t="s">
        <v>41</v>
      </c>
      <c r="U36" s="2" t="s">
        <v>382</v>
      </c>
      <c r="V36" s="2" t="s">
        <v>383</v>
      </c>
      <c r="W36" s="2" t="s">
        <v>384</v>
      </c>
      <c r="X36" s="2"/>
      <c r="Y36" s="2"/>
      <c r="Z36" s="2"/>
    </row>
    <row r="37" spans="1:26" ht="15.75" customHeight="1" x14ac:dyDescent="0.15">
      <c r="A37" s="3">
        <v>44238.647627314815</v>
      </c>
      <c r="B37" s="2" t="s">
        <v>405</v>
      </c>
      <c r="C37" s="2" t="s">
        <v>24</v>
      </c>
      <c r="D37" s="2" t="s">
        <v>133</v>
      </c>
      <c r="E37" s="2" t="s">
        <v>47</v>
      </c>
      <c r="F37" s="2" t="s">
        <v>48</v>
      </c>
      <c r="G37" s="2" t="s">
        <v>455</v>
      </c>
      <c r="H37" s="2" t="s">
        <v>134</v>
      </c>
      <c r="I37" s="2" t="s">
        <v>30</v>
      </c>
      <c r="J37" s="2" t="s">
        <v>456</v>
      </c>
      <c r="K37" s="2" t="s">
        <v>457</v>
      </c>
      <c r="L37" s="2" t="s">
        <v>33</v>
      </c>
      <c r="M37" s="2" t="s">
        <v>34</v>
      </c>
      <c r="N37" s="2" t="s">
        <v>116</v>
      </c>
      <c r="O37" s="2" t="s">
        <v>179</v>
      </c>
      <c r="P37" s="2" t="s">
        <v>95</v>
      </c>
      <c r="Q37" s="2" t="s">
        <v>196</v>
      </c>
      <c r="R37" s="2" t="s">
        <v>72</v>
      </c>
      <c r="S37" s="2" t="s">
        <v>200</v>
      </c>
      <c r="T37" s="2" t="s">
        <v>41</v>
      </c>
      <c r="U37" s="2" t="s">
        <v>458</v>
      </c>
      <c r="V37" s="2" t="s">
        <v>459</v>
      </c>
      <c r="W37" s="2" t="s">
        <v>460</v>
      </c>
      <c r="X37" s="2"/>
      <c r="Y37" s="2"/>
      <c r="Z37" s="2"/>
    </row>
    <row r="38" spans="1:26" ht="15.75" customHeight="1" x14ac:dyDescent="0.15">
      <c r="A38" s="3">
        <v>44229.502245370371</v>
      </c>
      <c r="B38" s="2" t="s">
        <v>356</v>
      </c>
      <c r="C38" s="2" t="s">
        <v>45</v>
      </c>
      <c r="D38" s="2" t="s">
        <v>46</v>
      </c>
      <c r="E38" s="2" t="s">
        <v>47</v>
      </c>
      <c r="F38" s="2" t="s">
        <v>27</v>
      </c>
      <c r="G38" s="2" t="s">
        <v>28</v>
      </c>
      <c r="H38" s="2" t="s">
        <v>29</v>
      </c>
      <c r="I38" s="2" t="s">
        <v>125</v>
      </c>
      <c r="J38" s="2" t="s">
        <v>31</v>
      </c>
      <c r="K38" s="2" t="s">
        <v>51</v>
      </c>
      <c r="L38" s="2" t="s">
        <v>80</v>
      </c>
      <c r="M38" s="2" t="s">
        <v>262</v>
      </c>
      <c r="N38" s="2" t="s">
        <v>116</v>
      </c>
      <c r="O38" s="2" t="s">
        <v>109</v>
      </c>
      <c r="P38" s="2" t="s">
        <v>95</v>
      </c>
      <c r="Q38" s="2" t="s">
        <v>357</v>
      </c>
      <c r="R38" s="2" t="s">
        <v>353</v>
      </c>
      <c r="S38" s="2" t="s">
        <v>98</v>
      </c>
      <c r="T38" s="2" t="s">
        <v>41</v>
      </c>
      <c r="U38" s="2"/>
      <c r="V38" s="2" t="s">
        <v>358</v>
      </c>
      <c r="W38" s="2" t="s">
        <v>359</v>
      </c>
      <c r="X38" s="2"/>
      <c r="Y38" s="2"/>
      <c r="Z38" s="2"/>
    </row>
    <row r="39" spans="1:26" ht="15.75" customHeight="1" x14ac:dyDescent="0.15">
      <c r="A39" s="3">
        <v>44225.629328703704</v>
      </c>
      <c r="B39" s="2" t="s">
        <v>299</v>
      </c>
      <c r="C39" s="2" t="s">
        <v>45</v>
      </c>
      <c r="D39" s="2" t="s">
        <v>220</v>
      </c>
      <c r="E39" s="2" t="s">
        <v>26</v>
      </c>
      <c r="F39" s="2" t="s">
        <v>48</v>
      </c>
      <c r="G39" s="2" t="s">
        <v>28</v>
      </c>
      <c r="H39" s="2" t="s">
        <v>90</v>
      </c>
      <c r="I39" s="2" t="s">
        <v>125</v>
      </c>
      <c r="J39" s="2" t="s">
        <v>31</v>
      </c>
      <c r="K39" s="2" t="s">
        <v>51</v>
      </c>
      <c r="L39" s="2" t="s">
        <v>52</v>
      </c>
      <c r="M39" s="2" t="s">
        <v>184</v>
      </c>
      <c r="N39" s="2" t="s">
        <v>116</v>
      </c>
      <c r="O39" s="2" t="s">
        <v>214</v>
      </c>
      <c r="P39" s="2" t="s">
        <v>300</v>
      </c>
      <c r="Q39" s="2" t="s">
        <v>84</v>
      </c>
      <c r="R39" s="2" t="s">
        <v>180</v>
      </c>
      <c r="S39" s="2" t="s">
        <v>301</v>
      </c>
      <c r="T39" s="2" t="s">
        <v>41</v>
      </c>
      <c r="U39" s="2" t="s">
        <v>425</v>
      </c>
      <c r="V39" s="2" t="s">
        <v>302</v>
      </c>
      <c r="W39" s="2" t="s">
        <v>303</v>
      </c>
      <c r="X39" s="2"/>
      <c r="Y39" s="2"/>
      <c r="Z39" s="2"/>
    </row>
    <row r="40" spans="1:26" ht="15.75" customHeight="1" x14ac:dyDescent="0.15">
      <c r="A40" s="3">
        <v>44221.493321759262</v>
      </c>
      <c r="B40" s="2" t="s">
        <v>199</v>
      </c>
      <c r="C40" s="2" t="s">
        <v>45</v>
      </c>
      <c r="D40" s="2" t="s">
        <v>25</v>
      </c>
      <c r="E40" s="2" t="s">
        <v>195</v>
      </c>
      <c r="F40" s="2" t="s">
        <v>27</v>
      </c>
      <c r="G40" s="2" t="s">
        <v>28</v>
      </c>
      <c r="H40" s="2" t="s">
        <v>134</v>
      </c>
      <c r="I40" s="2" t="s">
        <v>125</v>
      </c>
      <c r="J40" s="2" t="s">
        <v>31</v>
      </c>
      <c r="K40" s="2" t="s">
        <v>107</v>
      </c>
      <c r="L40" s="2" t="s">
        <v>33</v>
      </c>
      <c r="M40" s="2" t="s">
        <v>135</v>
      </c>
      <c r="N40" s="2" t="s">
        <v>116</v>
      </c>
      <c r="O40" s="2" t="s">
        <v>94</v>
      </c>
      <c r="P40" s="2" t="s">
        <v>56</v>
      </c>
      <c r="Q40" s="2" t="s">
        <v>196</v>
      </c>
      <c r="R40" s="2" t="s">
        <v>39</v>
      </c>
      <c r="S40" s="2" t="s">
        <v>200</v>
      </c>
      <c r="T40" s="2" t="s">
        <v>41</v>
      </c>
      <c r="U40" s="2"/>
      <c r="V40" s="2" t="s">
        <v>201</v>
      </c>
      <c r="W40" s="2" t="s">
        <v>202</v>
      </c>
      <c r="X40" s="2"/>
      <c r="Y40" s="2"/>
      <c r="Z40" s="2"/>
    </row>
    <row r="41" spans="1:26" ht="15.75" customHeight="1" x14ac:dyDescent="0.15">
      <c r="A41" s="3">
        <v>44221.796180555553</v>
      </c>
      <c r="B41" s="2" t="s">
        <v>244</v>
      </c>
      <c r="C41" s="2" t="s">
        <v>45</v>
      </c>
      <c r="D41" s="2" t="s">
        <v>104</v>
      </c>
      <c r="E41" s="2" t="s">
        <v>26</v>
      </c>
      <c r="F41" s="2" t="s">
        <v>77</v>
      </c>
      <c r="G41" s="2" t="s">
        <v>49</v>
      </c>
      <c r="H41" s="2" t="s">
        <v>63</v>
      </c>
      <c r="I41" s="2" t="s">
        <v>125</v>
      </c>
      <c r="J41" s="2" t="s">
        <v>78</v>
      </c>
      <c r="K41" s="2" t="s">
        <v>32</v>
      </c>
      <c r="L41" s="2" t="s">
        <v>67</v>
      </c>
      <c r="M41" s="2" t="s">
        <v>68</v>
      </c>
      <c r="N41" s="2" t="s">
        <v>116</v>
      </c>
      <c r="O41" s="2" t="s">
        <v>179</v>
      </c>
      <c r="P41" s="2" t="s">
        <v>245</v>
      </c>
      <c r="Q41" s="2" t="s">
        <v>196</v>
      </c>
      <c r="R41" s="2" t="s">
        <v>58</v>
      </c>
      <c r="S41" s="2" t="s">
        <v>40</v>
      </c>
      <c r="T41" s="2" t="s">
        <v>41</v>
      </c>
      <c r="U41" s="2"/>
      <c r="V41" s="2" t="s">
        <v>246</v>
      </c>
      <c r="W41" s="2" t="s">
        <v>247</v>
      </c>
      <c r="X41" s="2"/>
      <c r="Y41" s="2"/>
      <c r="Z41" s="2"/>
    </row>
    <row r="42" spans="1:26" ht="15.75" customHeight="1" x14ac:dyDescent="0.15">
      <c r="A42" s="3">
        <v>44221.39402777778</v>
      </c>
      <c r="B42" s="2" t="s">
        <v>158</v>
      </c>
      <c r="C42" s="2" t="s">
        <v>45</v>
      </c>
      <c r="D42" s="2" t="s">
        <v>159</v>
      </c>
      <c r="E42" s="2" t="s">
        <v>47</v>
      </c>
      <c r="F42" s="2" t="s">
        <v>123</v>
      </c>
      <c r="G42" s="2" t="s">
        <v>28</v>
      </c>
      <c r="H42" s="2" t="s">
        <v>105</v>
      </c>
      <c r="I42" s="2" t="s">
        <v>50</v>
      </c>
      <c r="J42" s="2" t="s">
        <v>31</v>
      </c>
      <c r="K42" s="2" t="s">
        <v>79</v>
      </c>
      <c r="L42" s="2" t="s">
        <v>52</v>
      </c>
      <c r="M42" s="2" t="s">
        <v>160</v>
      </c>
      <c r="N42" s="2" t="s">
        <v>93</v>
      </c>
      <c r="O42" s="2" t="s">
        <v>161</v>
      </c>
      <c r="P42" s="2" t="s">
        <v>162</v>
      </c>
      <c r="Q42" s="2" t="s">
        <v>38</v>
      </c>
      <c r="R42" s="2" t="s">
        <v>163</v>
      </c>
      <c r="S42" s="2" t="s">
        <v>40</v>
      </c>
      <c r="T42" s="2" t="s">
        <v>41</v>
      </c>
      <c r="U42" s="2"/>
      <c r="V42" s="2" t="s">
        <v>164</v>
      </c>
      <c r="W42" s="2" t="s">
        <v>408</v>
      </c>
      <c r="X42" s="2"/>
      <c r="Y42" s="2"/>
      <c r="Z42" s="2"/>
    </row>
    <row r="43" spans="1:26" ht="15.75" customHeight="1" x14ac:dyDescent="0.15">
      <c r="A43" s="3">
        <v>44235.702430555553</v>
      </c>
      <c r="B43" s="2" t="s">
        <v>386</v>
      </c>
      <c r="C43" s="2" t="s">
        <v>140</v>
      </c>
      <c r="D43" s="2" t="s">
        <v>46</v>
      </c>
      <c r="E43" s="2" t="s">
        <v>26</v>
      </c>
      <c r="F43" s="2" t="s">
        <v>123</v>
      </c>
      <c r="G43" s="2" t="s">
        <v>28</v>
      </c>
      <c r="H43" s="2" t="s">
        <v>134</v>
      </c>
      <c r="I43" s="2" t="s">
        <v>50</v>
      </c>
      <c r="J43" s="2" t="s">
        <v>31</v>
      </c>
      <c r="K43" s="2" t="s">
        <v>51</v>
      </c>
      <c r="L43" s="2" t="s">
        <v>52</v>
      </c>
      <c r="M43" s="2" t="s">
        <v>325</v>
      </c>
      <c r="N43" s="2" t="s">
        <v>126</v>
      </c>
      <c r="O43" s="2" t="s">
        <v>109</v>
      </c>
      <c r="P43" s="2" t="s">
        <v>37</v>
      </c>
      <c r="Q43" s="2" t="s">
        <v>196</v>
      </c>
      <c r="R43" s="2" t="s">
        <v>72</v>
      </c>
      <c r="S43" s="2" t="s">
        <v>40</v>
      </c>
      <c r="T43" s="2" t="s">
        <v>41</v>
      </c>
      <c r="U43" s="2"/>
      <c r="V43" s="2" t="s">
        <v>387</v>
      </c>
      <c r="W43" s="2" t="s">
        <v>388</v>
      </c>
      <c r="X43" s="2"/>
      <c r="Y43" s="2"/>
      <c r="Z43" s="2"/>
    </row>
    <row r="44" spans="1:26" ht="15.75" customHeight="1" x14ac:dyDescent="0.15">
      <c r="A44" s="3">
        <v>44224.423946759256</v>
      </c>
      <c r="B44" s="2" t="s">
        <v>421</v>
      </c>
      <c r="C44" s="2" t="s">
        <v>45</v>
      </c>
      <c r="D44" s="2" t="s">
        <v>159</v>
      </c>
      <c r="E44" s="2" t="s">
        <v>26</v>
      </c>
      <c r="F44" s="2" t="s">
        <v>48</v>
      </c>
      <c r="G44" s="2" t="s">
        <v>28</v>
      </c>
      <c r="H44" s="2" t="s">
        <v>90</v>
      </c>
      <c r="I44" s="2" t="s">
        <v>106</v>
      </c>
      <c r="J44" s="2" t="s">
        <v>78</v>
      </c>
      <c r="K44" s="2" t="s">
        <v>51</v>
      </c>
      <c r="L44" s="2" t="s">
        <v>67</v>
      </c>
      <c r="M44" s="2" t="s">
        <v>115</v>
      </c>
      <c r="N44" s="2" t="s">
        <v>54</v>
      </c>
      <c r="O44" s="2" t="s">
        <v>166</v>
      </c>
      <c r="P44" s="2" t="s">
        <v>117</v>
      </c>
      <c r="Q44" s="2" t="s">
        <v>290</v>
      </c>
      <c r="R44" s="2" t="s">
        <v>72</v>
      </c>
      <c r="S44" s="2" t="s">
        <v>146</v>
      </c>
      <c r="T44" s="2" t="s">
        <v>41</v>
      </c>
      <c r="U44" s="2"/>
      <c r="V44" s="2" t="s">
        <v>422</v>
      </c>
      <c r="W44" s="2" t="s">
        <v>423</v>
      </c>
      <c r="X44" s="2"/>
      <c r="Y44" s="2"/>
      <c r="Z44" s="2"/>
    </row>
    <row r="45" spans="1:26" ht="15.75" customHeight="1" x14ac:dyDescent="0.15">
      <c r="A45" s="3">
        <v>44235.400104166663</v>
      </c>
      <c r="B45" s="2" t="s">
        <v>372</v>
      </c>
      <c r="C45" s="2" t="s">
        <v>45</v>
      </c>
      <c r="D45" s="2" t="s">
        <v>46</v>
      </c>
      <c r="E45" s="2" t="s">
        <v>329</v>
      </c>
      <c r="F45" s="2" t="s">
        <v>172</v>
      </c>
      <c r="G45" s="2" t="s">
        <v>28</v>
      </c>
      <c r="H45" s="2" t="s">
        <v>134</v>
      </c>
      <c r="I45" s="2" t="s">
        <v>125</v>
      </c>
      <c r="J45" s="2" t="s">
        <v>65</v>
      </c>
      <c r="K45" s="2" t="s">
        <v>32</v>
      </c>
      <c r="L45" s="2" t="s">
        <v>67</v>
      </c>
      <c r="M45" s="2" t="s">
        <v>68</v>
      </c>
      <c r="N45" s="2" t="s">
        <v>54</v>
      </c>
      <c r="O45" s="2" t="s">
        <v>373</v>
      </c>
      <c r="P45" s="2" t="s">
        <v>56</v>
      </c>
      <c r="Q45" s="2" t="s">
        <v>57</v>
      </c>
      <c r="R45" s="2" t="s">
        <v>39</v>
      </c>
      <c r="S45" s="2" t="s">
        <v>200</v>
      </c>
      <c r="T45" s="2" t="s">
        <v>41</v>
      </c>
      <c r="U45" s="2"/>
      <c r="V45" s="2" t="s">
        <v>374</v>
      </c>
      <c r="W45" s="2" t="s">
        <v>375</v>
      </c>
      <c r="X45" s="2"/>
      <c r="Y45" s="2"/>
      <c r="Z45" s="2"/>
    </row>
    <row r="46" spans="1:26" ht="13" x14ac:dyDescent="0.15">
      <c r="A46" s="3">
        <v>44229.599756944444</v>
      </c>
      <c r="B46" s="2" t="s">
        <v>363</v>
      </c>
      <c r="C46" s="2" t="s">
        <v>45</v>
      </c>
      <c r="D46" s="2" t="s">
        <v>159</v>
      </c>
      <c r="E46" s="2" t="s">
        <v>89</v>
      </c>
      <c r="F46" s="2" t="s">
        <v>172</v>
      </c>
      <c r="G46" s="2" t="s">
        <v>28</v>
      </c>
      <c r="H46" s="2" t="s">
        <v>90</v>
      </c>
      <c r="I46" s="2" t="s">
        <v>125</v>
      </c>
      <c r="J46" s="2" t="s">
        <v>65</v>
      </c>
      <c r="K46" s="2" t="s">
        <v>79</v>
      </c>
      <c r="L46" s="2" t="s">
        <v>52</v>
      </c>
      <c r="M46" s="2" t="s">
        <v>208</v>
      </c>
      <c r="N46" s="2" t="s">
        <v>93</v>
      </c>
      <c r="O46" s="2" t="s">
        <v>109</v>
      </c>
      <c r="P46" s="2" t="s">
        <v>117</v>
      </c>
      <c r="Q46" s="2" t="s">
        <v>196</v>
      </c>
      <c r="R46" s="2" t="s">
        <v>72</v>
      </c>
      <c r="S46" s="2" t="s">
        <v>216</v>
      </c>
      <c r="T46" s="2" t="s">
        <v>41</v>
      </c>
      <c r="U46" s="2"/>
      <c r="V46" s="2" t="s">
        <v>364</v>
      </c>
      <c r="W46" s="2" t="s">
        <v>365</v>
      </c>
      <c r="X46" s="2"/>
      <c r="Y46" s="2"/>
      <c r="Z46" s="2"/>
    </row>
    <row r="47" spans="1:26" ht="13" x14ac:dyDescent="0.15">
      <c r="A47" s="3">
        <v>44243.493043981478</v>
      </c>
      <c r="B47" s="2" t="s">
        <v>401</v>
      </c>
      <c r="C47" s="2" t="s">
        <v>45</v>
      </c>
      <c r="D47" s="2" t="s">
        <v>46</v>
      </c>
      <c r="E47" s="2" t="s">
        <v>47</v>
      </c>
      <c r="F47" s="2" t="s">
        <v>48</v>
      </c>
      <c r="G47" s="2" t="s">
        <v>49</v>
      </c>
      <c r="H47" s="2" t="s">
        <v>188</v>
      </c>
      <c r="I47" s="2" t="s">
        <v>30</v>
      </c>
      <c r="J47" s="2" t="s">
        <v>65</v>
      </c>
      <c r="K47" s="2" t="s">
        <v>32</v>
      </c>
      <c r="L47" s="2" t="s">
        <v>33</v>
      </c>
      <c r="M47" s="2" t="s">
        <v>249</v>
      </c>
      <c r="N47" s="2" t="s">
        <v>287</v>
      </c>
      <c r="O47" s="2" t="s">
        <v>503</v>
      </c>
      <c r="P47" s="2" t="s">
        <v>127</v>
      </c>
      <c r="Q47" s="2" t="s">
        <v>57</v>
      </c>
      <c r="R47" s="2" t="s">
        <v>39</v>
      </c>
      <c r="S47" s="2" t="s">
        <v>175</v>
      </c>
      <c r="T47" s="2" t="s">
        <v>128</v>
      </c>
      <c r="U47" s="2" t="s">
        <v>129</v>
      </c>
      <c r="V47" s="2" t="s">
        <v>504</v>
      </c>
      <c r="W47" s="2" t="s">
        <v>505</v>
      </c>
      <c r="X47" s="2"/>
      <c r="Y47" s="2"/>
      <c r="Z47" s="2"/>
    </row>
    <row r="48" spans="1:26" ht="13" x14ac:dyDescent="0.15">
      <c r="A48" s="3">
        <v>44221.393831018519</v>
      </c>
      <c r="B48" s="2" t="s">
        <v>153</v>
      </c>
      <c r="C48" s="2" t="s">
        <v>45</v>
      </c>
      <c r="D48" s="2" t="s">
        <v>133</v>
      </c>
      <c r="E48" s="2" t="s">
        <v>26</v>
      </c>
      <c r="F48" s="2" t="s">
        <v>48</v>
      </c>
      <c r="G48" s="2" t="s">
        <v>28</v>
      </c>
      <c r="H48" s="2" t="s">
        <v>29</v>
      </c>
      <c r="I48" s="2" t="s">
        <v>50</v>
      </c>
      <c r="J48" s="2" t="s">
        <v>78</v>
      </c>
      <c r="K48" s="2" t="s">
        <v>51</v>
      </c>
      <c r="L48" s="2" t="s">
        <v>67</v>
      </c>
      <c r="M48" s="2" t="s">
        <v>68</v>
      </c>
      <c r="N48" s="2" t="s">
        <v>116</v>
      </c>
      <c r="O48" s="2" t="s">
        <v>36</v>
      </c>
      <c r="P48" s="2" t="s">
        <v>56</v>
      </c>
      <c r="Q48" s="2" t="s">
        <v>154</v>
      </c>
      <c r="R48" s="2" t="s">
        <v>72</v>
      </c>
      <c r="S48" s="2" t="s">
        <v>40</v>
      </c>
      <c r="T48" s="2" t="s">
        <v>41</v>
      </c>
      <c r="U48" s="2" t="s">
        <v>155</v>
      </c>
      <c r="V48" s="2" t="s">
        <v>156</v>
      </c>
      <c r="W48" s="2" t="s">
        <v>157</v>
      </c>
      <c r="X48" s="2"/>
      <c r="Y48" s="2"/>
      <c r="Z48" s="2"/>
    </row>
    <row r="49" spans="1:26" ht="13" x14ac:dyDescent="0.15">
      <c r="A49" s="3">
        <v>44221.38962962963</v>
      </c>
      <c r="B49" s="2" t="s">
        <v>149</v>
      </c>
      <c r="C49" s="2" t="s">
        <v>45</v>
      </c>
      <c r="D49" s="2" t="s">
        <v>25</v>
      </c>
      <c r="E49" s="2" t="s">
        <v>47</v>
      </c>
      <c r="F49" s="2" t="s">
        <v>123</v>
      </c>
      <c r="G49" s="2" t="s">
        <v>28</v>
      </c>
      <c r="H49" s="2" t="s">
        <v>29</v>
      </c>
      <c r="I49" s="2" t="s">
        <v>64</v>
      </c>
      <c r="J49" s="2" t="s">
        <v>31</v>
      </c>
      <c r="K49" s="2" t="s">
        <v>32</v>
      </c>
      <c r="L49" s="2" t="s">
        <v>52</v>
      </c>
      <c r="M49" s="2" t="s">
        <v>150</v>
      </c>
      <c r="N49" s="2" t="s">
        <v>54</v>
      </c>
      <c r="O49" s="2" t="s">
        <v>145</v>
      </c>
      <c r="P49" s="2" t="s">
        <v>56</v>
      </c>
      <c r="Q49" s="2" t="s">
        <v>71</v>
      </c>
      <c r="R49" s="2" t="s">
        <v>72</v>
      </c>
      <c r="S49" s="2" t="s">
        <v>40</v>
      </c>
      <c r="T49" s="2" t="s">
        <v>41</v>
      </c>
      <c r="U49" s="2" t="s">
        <v>73</v>
      </c>
      <c r="V49" s="2" t="s">
        <v>151</v>
      </c>
      <c r="W49" s="2" t="s">
        <v>152</v>
      </c>
      <c r="X49" s="2"/>
      <c r="Y49" s="2"/>
      <c r="Z49" s="2"/>
    </row>
    <row r="50" spans="1:26" ht="13" x14ac:dyDescent="0.15">
      <c r="A50" s="3">
        <v>44242.425347222219</v>
      </c>
      <c r="B50" s="2" t="s">
        <v>149</v>
      </c>
      <c r="C50" s="2" t="s">
        <v>45</v>
      </c>
      <c r="D50" s="2" t="s">
        <v>25</v>
      </c>
      <c r="E50" s="2" t="s">
        <v>47</v>
      </c>
      <c r="F50" s="2" t="s">
        <v>123</v>
      </c>
      <c r="G50" s="2" t="s">
        <v>28</v>
      </c>
      <c r="H50" s="2" t="s">
        <v>29</v>
      </c>
      <c r="I50" s="2" t="s">
        <v>50</v>
      </c>
      <c r="J50" s="2" t="s">
        <v>31</v>
      </c>
      <c r="K50" s="2" t="s">
        <v>32</v>
      </c>
      <c r="L50" s="2" t="s">
        <v>52</v>
      </c>
      <c r="M50" s="2" t="s">
        <v>68</v>
      </c>
      <c r="N50" s="2" t="s">
        <v>93</v>
      </c>
      <c r="O50" s="2" t="s">
        <v>481</v>
      </c>
      <c r="P50" s="2" t="s">
        <v>56</v>
      </c>
      <c r="Q50" s="2" t="s">
        <v>57</v>
      </c>
      <c r="R50" s="2" t="s">
        <v>72</v>
      </c>
      <c r="S50" s="2" t="s">
        <v>40</v>
      </c>
      <c r="T50" s="2" t="s">
        <v>41</v>
      </c>
      <c r="U50" s="2" t="s">
        <v>482</v>
      </c>
      <c r="V50" s="2" t="s">
        <v>483</v>
      </c>
      <c r="W50" s="2" t="s">
        <v>484</v>
      </c>
      <c r="X50" s="2"/>
      <c r="Y50" s="2"/>
      <c r="Z50" s="2"/>
    </row>
    <row r="51" spans="1:26" ht="13" x14ac:dyDescent="0.15">
      <c r="A51" s="3">
        <v>44239.39916666667</v>
      </c>
      <c r="B51" s="2" t="s">
        <v>402</v>
      </c>
      <c r="C51" s="2" t="s">
        <v>45</v>
      </c>
      <c r="D51" s="2" t="s">
        <v>46</v>
      </c>
      <c r="E51" s="2" t="s">
        <v>26</v>
      </c>
      <c r="F51" s="2" t="s">
        <v>27</v>
      </c>
      <c r="G51" s="2" t="s">
        <v>28</v>
      </c>
      <c r="H51" s="2" t="s">
        <v>29</v>
      </c>
      <c r="I51" s="2" t="s">
        <v>64</v>
      </c>
      <c r="J51" s="2" t="s">
        <v>31</v>
      </c>
      <c r="K51" s="2" t="s">
        <v>51</v>
      </c>
      <c r="L51" s="2" t="s">
        <v>52</v>
      </c>
      <c r="M51" s="2" t="s">
        <v>144</v>
      </c>
      <c r="N51" s="2" t="s">
        <v>93</v>
      </c>
      <c r="O51" s="2" t="s">
        <v>109</v>
      </c>
      <c r="P51" s="2" t="s">
        <v>95</v>
      </c>
      <c r="Q51" s="2" t="s">
        <v>357</v>
      </c>
      <c r="R51" s="2" t="s">
        <v>72</v>
      </c>
      <c r="S51" s="2" t="s">
        <v>167</v>
      </c>
      <c r="T51" s="2" t="s">
        <v>41</v>
      </c>
      <c r="U51" s="2"/>
      <c r="V51" s="2" t="s">
        <v>466</v>
      </c>
      <c r="W51" s="2" t="s">
        <v>467</v>
      </c>
      <c r="X51" s="2"/>
      <c r="Y51" s="2"/>
      <c r="Z51" s="2"/>
    </row>
    <row r="52" spans="1:26" ht="13" x14ac:dyDescent="0.15">
      <c r="A52" s="3">
        <v>44238.700185185182</v>
      </c>
      <c r="B52" s="2" t="s">
        <v>403</v>
      </c>
      <c r="C52" s="2" t="s">
        <v>45</v>
      </c>
      <c r="D52" s="2" t="s">
        <v>294</v>
      </c>
      <c r="E52" s="2" t="s">
        <v>89</v>
      </c>
      <c r="F52" s="2" t="s">
        <v>27</v>
      </c>
      <c r="G52" s="2" t="s">
        <v>49</v>
      </c>
      <c r="H52" s="2" t="s">
        <v>29</v>
      </c>
      <c r="I52" s="2" t="s">
        <v>50</v>
      </c>
      <c r="J52" s="2" t="s">
        <v>31</v>
      </c>
      <c r="K52" s="2" t="s">
        <v>32</v>
      </c>
      <c r="L52" s="2" t="s">
        <v>52</v>
      </c>
      <c r="M52" s="2" t="s">
        <v>53</v>
      </c>
      <c r="N52" s="2" t="s">
        <v>116</v>
      </c>
      <c r="O52" s="2" t="s">
        <v>351</v>
      </c>
      <c r="P52" s="2" t="s">
        <v>117</v>
      </c>
      <c r="Q52" s="2" t="s">
        <v>357</v>
      </c>
      <c r="R52" s="2" t="s">
        <v>39</v>
      </c>
      <c r="S52" s="2" t="s">
        <v>40</v>
      </c>
      <c r="T52" s="2" t="s">
        <v>41</v>
      </c>
      <c r="U52" s="2"/>
      <c r="V52" s="2" t="s">
        <v>461</v>
      </c>
      <c r="W52" s="2" t="s">
        <v>462</v>
      </c>
      <c r="X52" s="2"/>
      <c r="Y52" s="2"/>
      <c r="Z52" s="2"/>
    </row>
    <row r="53" spans="1:26" ht="13" x14ac:dyDescent="0.15">
      <c r="A53" s="3">
        <v>44228.374282407407</v>
      </c>
      <c r="B53" s="2" t="s">
        <v>332</v>
      </c>
      <c r="C53" s="2" t="s">
        <v>45</v>
      </c>
      <c r="D53" s="2" t="s">
        <v>46</v>
      </c>
      <c r="E53" s="2" t="s">
        <v>26</v>
      </c>
      <c r="F53" s="2" t="s">
        <v>48</v>
      </c>
      <c r="G53" s="2" t="s">
        <v>28</v>
      </c>
      <c r="H53" s="2" t="s">
        <v>134</v>
      </c>
      <c r="I53" s="2" t="s">
        <v>50</v>
      </c>
      <c r="J53" s="2" t="s">
        <v>78</v>
      </c>
      <c r="K53" s="2" t="s">
        <v>32</v>
      </c>
      <c r="L53" s="2" t="s">
        <v>52</v>
      </c>
      <c r="M53" s="2" t="s">
        <v>53</v>
      </c>
      <c r="N53" s="2" t="s">
        <v>333</v>
      </c>
      <c r="O53" s="2" t="s">
        <v>166</v>
      </c>
      <c r="P53" s="2" t="s">
        <v>56</v>
      </c>
      <c r="Q53" s="2" t="s">
        <v>57</v>
      </c>
      <c r="R53" s="2" t="s">
        <v>72</v>
      </c>
      <c r="S53" s="2" t="s">
        <v>40</v>
      </c>
      <c r="T53" s="2" t="s">
        <v>41</v>
      </c>
      <c r="U53" s="2"/>
      <c r="V53" s="2" t="s">
        <v>334</v>
      </c>
      <c r="W53" s="2" t="s">
        <v>335</v>
      </c>
      <c r="X53" s="2"/>
      <c r="Y53" s="2"/>
      <c r="Z53" s="2"/>
    </row>
    <row r="54" spans="1:26" ht="13" x14ac:dyDescent="0.15">
      <c r="A54" s="3">
        <v>44235.745358796295</v>
      </c>
      <c r="B54" s="2" t="s">
        <v>389</v>
      </c>
      <c r="C54" s="2" t="s">
        <v>45</v>
      </c>
      <c r="D54" s="2" t="s">
        <v>46</v>
      </c>
      <c r="E54" s="2" t="s">
        <v>195</v>
      </c>
      <c r="F54" s="2" t="s">
        <v>123</v>
      </c>
      <c r="G54" s="2" t="s">
        <v>28</v>
      </c>
      <c r="H54" s="2" t="s">
        <v>90</v>
      </c>
      <c r="I54" s="2" t="s">
        <v>50</v>
      </c>
      <c r="J54" s="2" t="s">
        <v>31</v>
      </c>
      <c r="K54" s="2" t="s">
        <v>107</v>
      </c>
      <c r="L54" s="2" t="s">
        <v>33</v>
      </c>
      <c r="M54" s="2" t="s">
        <v>222</v>
      </c>
      <c r="N54" s="2" t="s">
        <v>333</v>
      </c>
      <c r="O54" s="2" t="s">
        <v>145</v>
      </c>
      <c r="P54" s="2" t="s">
        <v>95</v>
      </c>
      <c r="Q54" s="2" t="s">
        <v>224</v>
      </c>
      <c r="R54" s="2" t="s">
        <v>72</v>
      </c>
      <c r="S54" s="2" t="s">
        <v>40</v>
      </c>
      <c r="T54" s="2" t="s">
        <v>41</v>
      </c>
      <c r="U54" s="2"/>
      <c r="V54" s="2" t="s">
        <v>390</v>
      </c>
      <c r="W54" s="2" t="s">
        <v>391</v>
      </c>
      <c r="X54" s="2"/>
      <c r="Y54" s="2"/>
      <c r="Z54" s="2"/>
    </row>
    <row r="55" spans="1:26" ht="13" x14ac:dyDescent="0.15">
      <c r="A55" s="3">
        <v>44221.554699074077</v>
      </c>
      <c r="B55" s="2" t="s">
        <v>203</v>
      </c>
      <c r="C55" s="2" t="s">
        <v>45</v>
      </c>
      <c r="D55" s="2" t="s">
        <v>25</v>
      </c>
      <c r="E55" s="2" t="s">
        <v>47</v>
      </c>
      <c r="F55" s="2" t="s">
        <v>48</v>
      </c>
      <c r="G55" s="2" t="s">
        <v>28</v>
      </c>
      <c r="H55" s="2" t="s">
        <v>63</v>
      </c>
      <c r="I55" s="2" t="s">
        <v>30</v>
      </c>
      <c r="J55" s="2" t="s">
        <v>65</v>
      </c>
      <c r="K55" s="2" t="s">
        <v>32</v>
      </c>
      <c r="L55" s="2" t="s">
        <v>33</v>
      </c>
      <c r="M55" s="2" t="s">
        <v>68</v>
      </c>
      <c r="N55" s="2" t="s">
        <v>54</v>
      </c>
      <c r="O55" s="2" t="s">
        <v>55</v>
      </c>
      <c r="P55" s="2" t="s">
        <v>56</v>
      </c>
      <c r="Q55" s="2" t="s">
        <v>196</v>
      </c>
      <c r="R55" s="2" t="s">
        <v>39</v>
      </c>
      <c r="S55" s="2" t="s">
        <v>40</v>
      </c>
      <c r="T55" s="2" t="s">
        <v>41</v>
      </c>
      <c r="U55" s="2" t="s">
        <v>73</v>
      </c>
      <c r="V55" s="2" t="s">
        <v>204</v>
      </c>
      <c r="W55" s="2" t="s">
        <v>205</v>
      </c>
      <c r="X55" s="2"/>
      <c r="Y55" s="2"/>
      <c r="Z55" s="2"/>
    </row>
    <row r="56" spans="1:26" ht="13" x14ac:dyDescent="0.15">
      <c r="A56" s="3">
        <v>44245.324953703705</v>
      </c>
      <c r="B56" s="2" t="s">
        <v>506</v>
      </c>
      <c r="C56" s="2" t="s">
        <v>45</v>
      </c>
      <c r="D56" s="2" t="s">
        <v>46</v>
      </c>
      <c r="E56" s="2" t="s">
        <v>26</v>
      </c>
      <c r="F56" s="2" t="s">
        <v>172</v>
      </c>
      <c r="G56" s="2" t="s">
        <v>507</v>
      </c>
      <c r="H56" s="2" t="s">
        <v>63</v>
      </c>
      <c r="I56" s="2" t="s">
        <v>125</v>
      </c>
      <c r="J56" s="2" t="s">
        <v>31</v>
      </c>
      <c r="K56" s="2" t="s">
        <v>32</v>
      </c>
      <c r="L56" s="2" t="s">
        <v>80</v>
      </c>
      <c r="M56" s="2" t="s">
        <v>190</v>
      </c>
      <c r="N56" s="2" t="s">
        <v>93</v>
      </c>
      <c r="O56" s="2" t="s">
        <v>145</v>
      </c>
      <c r="P56" s="2" t="s">
        <v>210</v>
      </c>
      <c r="Q56" s="2" t="s">
        <v>84</v>
      </c>
      <c r="R56" s="2" t="s">
        <v>72</v>
      </c>
      <c r="S56" s="2" t="s">
        <v>146</v>
      </c>
      <c r="T56" s="2" t="s">
        <v>118</v>
      </c>
      <c r="U56" s="2"/>
      <c r="V56" s="2" t="s">
        <v>508</v>
      </c>
      <c r="W56" s="2" t="s">
        <v>509</v>
      </c>
      <c r="X56" s="2"/>
      <c r="Y56" s="2"/>
      <c r="Z56" s="2"/>
    </row>
    <row r="57" spans="1:26" ht="13" x14ac:dyDescent="0.15">
      <c r="A57" s="3">
        <v>44228.714085648149</v>
      </c>
      <c r="B57" s="2" t="s">
        <v>346</v>
      </c>
      <c r="C57" s="2" t="s">
        <v>45</v>
      </c>
      <c r="D57" s="2" t="s">
        <v>25</v>
      </c>
      <c r="E57" s="2" t="s">
        <v>89</v>
      </c>
      <c r="F57" s="2" t="s">
        <v>172</v>
      </c>
      <c r="G57" s="2" t="s">
        <v>124</v>
      </c>
      <c r="H57" s="2" t="s">
        <v>134</v>
      </c>
      <c r="I57" s="2" t="s">
        <v>125</v>
      </c>
      <c r="J57" s="2" t="s">
        <v>65</v>
      </c>
      <c r="K57" s="2" t="s">
        <v>66</v>
      </c>
      <c r="L57" s="2" t="s">
        <v>33</v>
      </c>
      <c r="M57" s="2" t="s">
        <v>184</v>
      </c>
      <c r="N57" s="2" t="s">
        <v>116</v>
      </c>
      <c r="O57" s="2" t="s">
        <v>214</v>
      </c>
      <c r="P57" s="2" t="s">
        <v>117</v>
      </c>
      <c r="Q57" s="2" t="s">
        <v>57</v>
      </c>
      <c r="R57" s="2" t="s">
        <v>97</v>
      </c>
      <c r="S57" s="2" t="s">
        <v>40</v>
      </c>
      <c r="T57" s="2" t="s">
        <v>41</v>
      </c>
      <c r="U57" s="2"/>
      <c r="V57" s="2" t="s">
        <v>347</v>
      </c>
      <c r="W57" s="2" t="s">
        <v>348</v>
      </c>
      <c r="X57" s="2"/>
      <c r="Y57" s="2"/>
      <c r="Z57" s="2"/>
    </row>
    <row r="58" spans="1:26" ht="13" x14ac:dyDescent="0.15">
      <c r="A58" s="3">
        <v>44221.758981481478</v>
      </c>
      <c r="B58" s="2" t="s">
        <v>412</v>
      </c>
      <c r="C58" s="2" t="s">
        <v>45</v>
      </c>
      <c r="D58" s="2" t="s">
        <v>46</v>
      </c>
      <c r="E58" s="2" t="s">
        <v>195</v>
      </c>
      <c r="F58" s="2" t="s">
        <v>48</v>
      </c>
      <c r="G58" s="2" t="s">
        <v>233</v>
      </c>
      <c r="H58" s="2" t="s">
        <v>63</v>
      </c>
      <c r="I58" s="2" t="s">
        <v>234</v>
      </c>
      <c r="J58" s="2" t="s">
        <v>235</v>
      </c>
      <c r="K58" s="2" t="s">
        <v>51</v>
      </c>
      <c r="L58" s="2" t="s">
        <v>67</v>
      </c>
      <c r="M58" s="2" t="s">
        <v>144</v>
      </c>
      <c r="N58" s="2" t="s">
        <v>116</v>
      </c>
      <c r="O58" s="2" t="s">
        <v>36</v>
      </c>
      <c r="P58" s="2" t="s">
        <v>37</v>
      </c>
      <c r="Q58" s="2" t="s">
        <v>236</v>
      </c>
      <c r="R58" s="2" t="s">
        <v>237</v>
      </c>
      <c r="S58" s="2" t="s">
        <v>40</v>
      </c>
      <c r="T58" s="2" t="s">
        <v>128</v>
      </c>
      <c r="U58" s="2"/>
      <c r="V58" s="2" t="s">
        <v>238</v>
      </c>
      <c r="W58" s="2" t="s">
        <v>239</v>
      </c>
      <c r="X58" s="2"/>
      <c r="Y58" s="2"/>
      <c r="Z58" s="2"/>
    </row>
    <row r="59" spans="1:26" ht="13" x14ac:dyDescent="0.15">
      <c r="A59" s="3">
        <v>44228.302812499998</v>
      </c>
      <c r="B59" s="2" t="s">
        <v>328</v>
      </c>
      <c r="C59" s="2" t="s">
        <v>45</v>
      </c>
      <c r="D59" s="2" t="s">
        <v>46</v>
      </c>
      <c r="E59" s="2" t="s">
        <v>329</v>
      </c>
      <c r="F59" s="2" t="s">
        <v>48</v>
      </c>
      <c r="G59" s="2" t="s">
        <v>124</v>
      </c>
      <c r="H59" s="2" t="s">
        <v>134</v>
      </c>
      <c r="I59" s="2" t="s">
        <v>50</v>
      </c>
      <c r="J59" s="2" t="s">
        <v>65</v>
      </c>
      <c r="K59" s="2" t="s">
        <v>32</v>
      </c>
      <c r="L59" s="2" t="s">
        <v>67</v>
      </c>
      <c r="M59" s="2" t="s">
        <v>115</v>
      </c>
      <c r="N59" s="2" t="s">
        <v>116</v>
      </c>
      <c r="O59" s="2" t="s">
        <v>55</v>
      </c>
      <c r="P59" s="2" t="s">
        <v>210</v>
      </c>
      <c r="Q59" s="2" t="s">
        <v>196</v>
      </c>
      <c r="R59" s="2" t="s">
        <v>72</v>
      </c>
      <c r="S59" s="2" t="s">
        <v>330</v>
      </c>
      <c r="T59" s="2" t="s">
        <v>41</v>
      </c>
      <c r="U59" s="2"/>
      <c r="V59" s="2" t="s">
        <v>331</v>
      </c>
      <c r="W59" s="2" t="s">
        <v>430</v>
      </c>
      <c r="X59" s="2"/>
      <c r="Y59" s="2"/>
      <c r="Z59" s="2"/>
    </row>
    <row r="60" spans="1:26" ht="13" x14ac:dyDescent="0.15">
      <c r="A60" s="3">
        <v>44235.447280092594</v>
      </c>
      <c r="B60" s="2" t="s">
        <v>378</v>
      </c>
      <c r="C60" s="2" t="s">
        <v>45</v>
      </c>
      <c r="D60" s="2" t="s">
        <v>46</v>
      </c>
      <c r="E60" s="2" t="s">
        <v>26</v>
      </c>
      <c r="F60" s="2" t="s">
        <v>77</v>
      </c>
      <c r="G60" s="2" t="s">
        <v>124</v>
      </c>
      <c r="H60" s="2" t="s">
        <v>29</v>
      </c>
      <c r="I60" s="2" t="s">
        <v>50</v>
      </c>
      <c r="J60" s="2" t="s">
        <v>31</v>
      </c>
      <c r="K60" s="2" t="s">
        <v>51</v>
      </c>
      <c r="L60" s="2" t="s">
        <v>52</v>
      </c>
      <c r="M60" s="2" t="s">
        <v>115</v>
      </c>
      <c r="N60" s="2" t="s">
        <v>54</v>
      </c>
      <c r="O60" s="2" t="s">
        <v>373</v>
      </c>
      <c r="P60" s="2" t="s">
        <v>117</v>
      </c>
      <c r="Q60" s="2" t="s">
        <v>96</v>
      </c>
      <c r="R60" s="2" t="s">
        <v>72</v>
      </c>
      <c r="S60" s="2" t="s">
        <v>167</v>
      </c>
      <c r="T60" s="2" t="s">
        <v>41</v>
      </c>
      <c r="U60" s="2"/>
      <c r="V60" s="2" t="s">
        <v>379</v>
      </c>
      <c r="W60" s="2" t="s">
        <v>111</v>
      </c>
      <c r="X60" s="2"/>
      <c r="Y60" s="2"/>
      <c r="Z60" s="2"/>
    </row>
    <row r="61" spans="1:26" ht="13" x14ac:dyDescent="0.15">
      <c r="A61" s="3">
        <v>44221.325439814813</v>
      </c>
      <c r="B61" s="2" t="s">
        <v>62</v>
      </c>
      <c r="C61" s="2" t="s">
        <v>45</v>
      </c>
      <c r="D61" s="2" t="s">
        <v>25</v>
      </c>
      <c r="E61" s="2" t="s">
        <v>47</v>
      </c>
      <c r="F61" s="2" t="s">
        <v>48</v>
      </c>
      <c r="G61" s="2" t="s">
        <v>28</v>
      </c>
      <c r="H61" s="2" t="s">
        <v>63</v>
      </c>
      <c r="I61" s="2" t="s">
        <v>64</v>
      </c>
      <c r="J61" s="2" t="s">
        <v>65</v>
      </c>
      <c r="K61" s="2" t="s">
        <v>66</v>
      </c>
      <c r="L61" s="2" t="s">
        <v>67</v>
      </c>
      <c r="M61" s="2" t="s">
        <v>68</v>
      </c>
      <c r="N61" s="2" t="s">
        <v>69</v>
      </c>
      <c r="O61" s="2" t="s">
        <v>70</v>
      </c>
      <c r="P61" s="2" t="s">
        <v>56</v>
      </c>
      <c r="Q61" s="2" t="s">
        <v>71</v>
      </c>
      <c r="R61" s="2" t="s">
        <v>72</v>
      </c>
      <c r="S61" s="2" t="s">
        <v>40</v>
      </c>
      <c r="T61" s="2" t="s">
        <v>41</v>
      </c>
      <c r="U61" s="2" t="s">
        <v>73</v>
      </c>
      <c r="V61" s="2" t="s">
        <v>74</v>
      </c>
      <c r="W61" s="2" t="s">
        <v>75</v>
      </c>
      <c r="X61" s="2"/>
      <c r="Y61" s="2"/>
      <c r="Z61" s="2"/>
    </row>
    <row r="62" spans="1:26" ht="13" x14ac:dyDescent="0.15">
      <c r="A62" s="3">
        <v>44221.704837962963</v>
      </c>
      <c r="B62" s="2" t="s">
        <v>227</v>
      </c>
      <c r="C62" s="2" t="s">
        <v>45</v>
      </c>
      <c r="D62" s="2" t="s">
        <v>46</v>
      </c>
      <c r="E62" s="2" t="s">
        <v>89</v>
      </c>
      <c r="F62" s="2" t="s">
        <v>77</v>
      </c>
      <c r="G62" s="2" t="s">
        <v>49</v>
      </c>
      <c r="H62" s="2" t="s">
        <v>29</v>
      </c>
      <c r="I62" s="2" t="s">
        <v>50</v>
      </c>
      <c r="J62" s="2" t="s">
        <v>31</v>
      </c>
      <c r="K62" s="2" t="s">
        <v>51</v>
      </c>
      <c r="L62" s="2" t="s">
        <v>67</v>
      </c>
      <c r="M62" s="2" t="s">
        <v>228</v>
      </c>
      <c r="N62" s="2" t="s">
        <v>69</v>
      </c>
      <c r="O62" s="2" t="s">
        <v>161</v>
      </c>
      <c r="P62" s="2" t="s">
        <v>56</v>
      </c>
      <c r="Q62" s="2" t="s">
        <v>224</v>
      </c>
      <c r="R62" s="2" t="s">
        <v>163</v>
      </c>
      <c r="S62" s="2" t="s">
        <v>229</v>
      </c>
      <c r="T62" s="2" t="s">
        <v>41</v>
      </c>
      <c r="U62" s="2" t="s">
        <v>230</v>
      </c>
      <c r="V62" s="2" t="s">
        <v>231</v>
      </c>
      <c r="W62" s="2" t="s">
        <v>232</v>
      </c>
      <c r="X62" s="2"/>
      <c r="Y62" s="2"/>
      <c r="Z62" s="2"/>
    </row>
    <row r="63" spans="1:26" ht="13" x14ac:dyDescent="0.15">
      <c r="A63" s="3">
        <v>44221.300520833334</v>
      </c>
      <c r="B63" s="2" t="s">
        <v>23</v>
      </c>
      <c r="C63" s="2" t="s">
        <v>24</v>
      </c>
      <c r="D63" s="2" t="s">
        <v>25</v>
      </c>
      <c r="E63" s="2" t="s">
        <v>26</v>
      </c>
      <c r="F63" s="2" t="s">
        <v>27</v>
      </c>
      <c r="G63" s="2" t="s">
        <v>28</v>
      </c>
      <c r="H63" s="2" t="s">
        <v>29</v>
      </c>
      <c r="I63" s="2" t="s">
        <v>30</v>
      </c>
      <c r="J63" s="2" t="s">
        <v>31</v>
      </c>
      <c r="K63" s="2" t="s">
        <v>32</v>
      </c>
      <c r="L63" s="2" t="s">
        <v>33</v>
      </c>
      <c r="M63" s="2" t="s">
        <v>34</v>
      </c>
      <c r="N63" s="2" t="s">
        <v>35</v>
      </c>
      <c r="O63" s="2" t="s">
        <v>36</v>
      </c>
      <c r="P63" s="2" t="s">
        <v>37</v>
      </c>
      <c r="Q63" s="2" t="s">
        <v>38</v>
      </c>
      <c r="R63" s="2" t="s">
        <v>39</v>
      </c>
      <c r="S63" s="2" t="s">
        <v>40</v>
      </c>
      <c r="T63" s="2" t="s">
        <v>41</v>
      </c>
      <c r="U63" s="2"/>
      <c r="V63" s="2" t="s">
        <v>42</v>
      </c>
      <c r="W63" s="2" t="s">
        <v>43</v>
      </c>
      <c r="X63" s="2"/>
      <c r="Y63" s="2"/>
      <c r="Z63" s="2"/>
    </row>
    <row r="64" spans="1:26" ht="13" x14ac:dyDescent="0.15">
      <c r="A64" s="3">
        <v>44221.373287037037</v>
      </c>
      <c r="B64" s="2" t="s">
        <v>132</v>
      </c>
      <c r="C64" s="2" t="s">
        <v>24</v>
      </c>
      <c r="D64" s="2" t="s">
        <v>133</v>
      </c>
      <c r="E64" s="2" t="s">
        <v>47</v>
      </c>
      <c r="F64" s="2" t="s">
        <v>48</v>
      </c>
      <c r="G64" s="2" t="s">
        <v>28</v>
      </c>
      <c r="H64" s="2" t="s">
        <v>134</v>
      </c>
      <c r="I64" s="2" t="s">
        <v>125</v>
      </c>
      <c r="J64" s="2" t="s">
        <v>65</v>
      </c>
      <c r="K64" s="2" t="s">
        <v>66</v>
      </c>
      <c r="L64" s="2" t="s">
        <v>33</v>
      </c>
      <c r="M64" s="2" t="s">
        <v>135</v>
      </c>
      <c r="N64" s="2" t="s">
        <v>126</v>
      </c>
      <c r="O64" s="2" t="s">
        <v>136</v>
      </c>
      <c r="P64" s="2" t="s">
        <v>127</v>
      </c>
      <c r="Q64" s="2" t="s">
        <v>84</v>
      </c>
      <c r="R64" s="2" t="s">
        <v>39</v>
      </c>
      <c r="S64" s="2" t="s">
        <v>40</v>
      </c>
      <c r="T64" s="2" t="s">
        <v>128</v>
      </c>
      <c r="U64" s="2"/>
      <c r="V64" s="2" t="s">
        <v>137</v>
      </c>
      <c r="W64" s="2" t="s">
        <v>138</v>
      </c>
      <c r="X64" s="2"/>
      <c r="Y64" s="2"/>
      <c r="Z64" s="2"/>
    </row>
    <row r="65" spans="1:26" ht="15.75" customHeight="1" x14ac:dyDescent="0.15">
      <c r="A65" s="3">
        <v>44230.415578703702</v>
      </c>
      <c r="B65" s="2" t="s">
        <v>366</v>
      </c>
      <c r="C65" s="2" t="s">
        <v>140</v>
      </c>
      <c r="D65" s="2" t="s">
        <v>133</v>
      </c>
      <c r="E65" s="2" t="s">
        <v>47</v>
      </c>
      <c r="F65" s="2" t="s">
        <v>48</v>
      </c>
      <c r="G65" s="2" t="s">
        <v>124</v>
      </c>
      <c r="H65" s="2" t="s">
        <v>134</v>
      </c>
      <c r="I65" s="2" t="s">
        <v>30</v>
      </c>
      <c r="J65" s="2" t="s">
        <v>65</v>
      </c>
      <c r="K65" s="2" t="s">
        <v>66</v>
      </c>
      <c r="L65" s="2" t="s">
        <v>33</v>
      </c>
      <c r="M65" s="2" t="s">
        <v>173</v>
      </c>
      <c r="N65" s="2" t="s">
        <v>126</v>
      </c>
      <c r="O65" s="2" t="s">
        <v>367</v>
      </c>
      <c r="P65" s="2" t="s">
        <v>56</v>
      </c>
      <c r="Q65" s="2" t="s">
        <v>57</v>
      </c>
      <c r="R65" s="2" t="s">
        <v>39</v>
      </c>
      <c r="S65" s="2" t="s">
        <v>146</v>
      </c>
      <c r="T65" s="2" t="s">
        <v>128</v>
      </c>
      <c r="U65" s="2"/>
      <c r="V65" s="2" t="s">
        <v>368</v>
      </c>
      <c r="W65" s="2" t="s">
        <v>369</v>
      </c>
      <c r="X65" s="2"/>
      <c r="Y65" s="2"/>
      <c r="Z65" s="2"/>
    </row>
    <row r="66" spans="1:26" ht="15.75" customHeight="1" x14ac:dyDescent="0.15">
      <c r="A66" s="3">
        <v>44229.555810185186</v>
      </c>
      <c r="B66" s="2" t="s">
        <v>360</v>
      </c>
      <c r="C66" s="2" t="s">
        <v>24</v>
      </c>
      <c r="D66" s="2" t="s">
        <v>159</v>
      </c>
      <c r="E66" s="2" t="s">
        <v>26</v>
      </c>
      <c r="F66" s="2" t="s">
        <v>123</v>
      </c>
      <c r="G66" s="2" t="s">
        <v>28</v>
      </c>
      <c r="H66" s="2" t="s">
        <v>134</v>
      </c>
      <c r="I66" s="2" t="s">
        <v>30</v>
      </c>
      <c r="J66" s="2" t="s">
        <v>65</v>
      </c>
      <c r="K66" s="2" t="s">
        <v>51</v>
      </c>
      <c r="L66" s="2" t="s">
        <v>52</v>
      </c>
      <c r="M66" s="2" t="s">
        <v>34</v>
      </c>
      <c r="N66" s="2" t="s">
        <v>116</v>
      </c>
      <c r="O66" s="2" t="s">
        <v>145</v>
      </c>
      <c r="P66" s="2" t="s">
        <v>127</v>
      </c>
      <c r="Q66" s="2" t="s">
        <v>357</v>
      </c>
      <c r="R66" s="2" t="s">
        <v>97</v>
      </c>
      <c r="S66" s="2" t="s">
        <v>40</v>
      </c>
      <c r="T66" s="2" t="s">
        <v>41</v>
      </c>
      <c r="U66" s="2"/>
      <c r="V66" s="2" t="s">
        <v>361</v>
      </c>
      <c r="W66" s="2" t="s">
        <v>362</v>
      </c>
      <c r="X66" s="2"/>
      <c r="Y66" s="2"/>
      <c r="Z66" s="2"/>
    </row>
    <row r="67" spans="1:26" ht="15.75" customHeight="1" x14ac:dyDescent="0.15">
      <c r="A67" s="3">
        <v>44226.716851851852</v>
      </c>
      <c r="B67" s="2" t="s">
        <v>310</v>
      </c>
      <c r="C67" s="2" t="s">
        <v>24</v>
      </c>
      <c r="D67" s="2" t="s">
        <v>133</v>
      </c>
      <c r="E67" s="2" t="s">
        <v>47</v>
      </c>
      <c r="F67" s="2" t="s">
        <v>48</v>
      </c>
      <c r="G67" s="2" t="s">
        <v>124</v>
      </c>
      <c r="H67" s="2" t="s">
        <v>188</v>
      </c>
      <c r="I67" s="2" t="s">
        <v>189</v>
      </c>
      <c r="J67" s="2" t="s">
        <v>78</v>
      </c>
      <c r="K67" s="2" t="s">
        <v>66</v>
      </c>
      <c r="L67" s="2" t="s">
        <v>114</v>
      </c>
      <c r="M67" s="2" t="s">
        <v>311</v>
      </c>
      <c r="N67" s="2" t="s">
        <v>69</v>
      </c>
      <c r="O67" s="2" t="s">
        <v>312</v>
      </c>
      <c r="P67" s="2" t="s">
        <v>210</v>
      </c>
      <c r="Q67" s="2" t="s">
        <v>84</v>
      </c>
      <c r="R67" s="2" t="s">
        <v>72</v>
      </c>
      <c r="S67" s="2" t="s">
        <v>167</v>
      </c>
      <c r="T67" s="2" t="s">
        <v>41</v>
      </c>
      <c r="U67" s="2"/>
      <c r="V67" s="2" t="s">
        <v>313</v>
      </c>
      <c r="W67" s="2" t="s">
        <v>314</v>
      </c>
      <c r="X67" s="2"/>
      <c r="Y67" s="2"/>
      <c r="Z67" s="2"/>
    </row>
    <row r="68" spans="1:26" ht="15.75" customHeight="1" x14ac:dyDescent="0.15">
      <c r="A68" s="3">
        <v>44228.481979166667</v>
      </c>
      <c r="B68" s="2" t="s">
        <v>343</v>
      </c>
      <c r="C68" s="2" t="s">
        <v>140</v>
      </c>
      <c r="D68" s="2" t="s">
        <v>46</v>
      </c>
      <c r="E68" s="2" t="s">
        <v>47</v>
      </c>
      <c r="F68" s="2" t="s">
        <v>48</v>
      </c>
      <c r="G68" s="2" t="s">
        <v>49</v>
      </c>
      <c r="H68" s="2" t="s">
        <v>29</v>
      </c>
      <c r="I68" s="2" t="s">
        <v>106</v>
      </c>
      <c r="J68" s="2" t="s">
        <v>31</v>
      </c>
      <c r="K68" s="2" t="s">
        <v>51</v>
      </c>
      <c r="L68" s="2" t="s">
        <v>67</v>
      </c>
      <c r="M68" s="2" t="s">
        <v>344</v>
      </c>
      <c r="N68" s="2" t="s">
        <v>191</v>
      </c>
      <c r="O68" s="2" t="s">
        <v>145</v>
      </c>
      <c r="P68" s="2" t="s">
        <v>127</v>
      </c>
      <c r="Q68" s="2" t="s">
        <v>57</v>
      </c>
      <c r="R68" s="2" t="s">
        <v>72</v>
      </c>
      <c r="S68" s="2" t="s">
        <v>40</v>
      </c>
      <c r="T68" s="2" t="s">
        <v>41</v>
      </c>
      <c r="U68" s="2"/>
      <c r="V68" s="2" t="s">
        <v>345</v>
      </c>
      <c r="W68" s="2" t="s">
        <v>432</v>
      </c>
      <c r="X68" s="2"/>
      <c r="Y68" s="2"/>
      <c r="Z68" s="2"/>
    </row>
    <row r="69" spans="1:26" ht="15.75" customHeight="1" x14ac:dyDescent="0.15">
      <c r="A69" s="3">
        <v>44228.267245370371</v>
      </c>
      <c r="B69" s="2" t="s">
        <v>323</v>
      </c>
      <c r="C69" s="2" t="s">
        <v>140</v>
      </c>
      <c r="D69" s="2" t="s">
        <v>46</v>
      </c>
      <c r="E69" s="2" t="s">
        <v>47</v>
      </c>
      <c r="F69" s="2" t="s">
        <v>48</v>
      </c>
      <c r="G69" s="2" t="s">
        <v>124</v>
      </c>
      <c r="H69" s="2" t="s">
        <v>134</v>
      </c>
      <c r="I69" s="2" t="s">
        <v>125</v>
      </c>
      <c r="J69" s="2" t="s">
        <v>324</v>
      </c>
      <c r="K69" s="2" t="s">
        <v>32</v>
      </c>
      <c r="L69" s="2" t="s">
        <v>114</v>
      </c>
      <c r="M69" s="2" t="s">
        <v>325</v>
      </c>
      <c r="N69" s="2" t="s">
        <v>191</v>
      </c>
      <c r="O69" s="2" t="s">
        <v>94</v>
      </c>
      <c r="P69" s="2" t="s">
        <v>37</v>
      </c>
      <c r="Q69" s="2" t="s">
        <v>38</v>
      </c>
      <c r="R69" s="2" t="s">
        <v>72</v>
      </c>
      <c r="S69" s="2" t="s">
        <v>40</v>
      </c>
      <c r="T69" s="2" t="s">
        <v>41</v>
      </c>
      <c r="U69" s="2"/>
      <c r="V69" s="2" t="s">
        <v>326</v>
      </c>
      <c r="W69" s="2" t="s">
        <v>327</v>
      </c>
      <c r="X69" s="2"/>
      <c r="Y69" s="2"/>
      <c r="Z69" s="2"/>
    </row>
    <row r="70" spans="1:26" ht="15.75" customHeight="1" x14ac:dyDescent="0.15">
      <c r="A70" s="3">
        <v>44221.461261574077</v>
      </c>
      <c r="B70" s="2" t="s">
        <v>183</v>
      </c>
      <c r="C70" s="2" t="s">
        <v>140</v>
      </c>
      <c r="D70" s="2" t="s">
        <v>113</v>
      </c>
      <c r="E70" s="2" t="s">
        <v>26</v>
      </c>
      <c r="F70" s="2" t="s">
        <v>77</v>
      </c>
      <c r="G70" s="2" t="s">
        <v>28</v>
      </c>
      <c r="H70" s="2" t="s">
        <v>29</v>
      </c>
      <c r="I70" s="2" t="s">
        <v>64</v>
      </c>
      <c r="J70" s="2" t="s">
        <v>31</v>
      </c>
      <c r="K70" s="2" t="s">
        <v>51</v>
      </c>
      <c r="L70" s="2" t="s">
        <v>52</v>
      </c>
      <c r="M70" s="2" t="s">
        <v>184</v>
      </c>
      <c r="N70" s="2" t="s">
        <v>93</v>
      </c>
      <c r="O70" s="2" t="s">
        <v>185</v>
      </c>
      <c r="P70" s="2" t="s">
        <v>162</v>
      </c>
      <c r="Q70" s="2" t="s">
        <v>84</v>
      </c>
      <c r="R70" s="2" t="s">
        <v>72</v>
      </c>
      <c r="S70" s="2" t="s">
        <v>98</v>
      </c>
      <c r="T70" s="2" t="s">
        <v>41</v>
      </c>
      <c r="U70" s="2"/>
      <c r="V70" s="2" t="s">
        <v>409</v>
      </c>
      <c r="W70" s="2" t="s">
        <v>186</v>
      </c>
      <c r="X70" s="2"/>
      <c r="Y70" s="2"/>
      <c r="Z70" s="2"/>
    </row>
    <row r="71" spans="1:26" ht="15.75" customHeight="1" x14ac:dyDescent="0.15">
      <c r="A71" s="3">
        <v>44221.370972222219</v>
      </c>
      <c r="B71" s="2" t="s">
        <v>121</v>
      </c>
      <c r="C71" s="2" t="s">
        <v>45</v>
      </c>
      <c r="D71" s="2" t="s">
        <v>122</v>
      </c>
      <c r="E71" s="2" t="s">
        <v>47</v>
      </c>
      <c r="F71" s="2" t="s">
        <v>123</v>
      </c>
      <c r="G71" s="2" t="s">
        <v>124</v>
      </c>
      <c r="H71" s="2" t="s">
        <v>63</v>
      </c>
      <c r="I71" s="2" t="s">
        <v>125</v>
      </c>
      <c r="J71" s="2" t="s">
        <v>65</v>
      </c>
      <c r="K71" s="2" t="s">
        <v>32</v>
      </c>
      <c r="L71" s="2" t="s">
        <v>33</v>
      </c>
      <c r="M71" s="2" t="s">
        <v>34</v>
      </c>
      <c r="N71" s="2" t="s">
        <v>126</v>
      </c>
      <c r="O71" s="2" t="s">
        <v>70</v>
      </c>
      <c r="P71" s="2" t="s">
        <v>127</v>
      </c>
      <c r="Q71" s="2" t="s">
        <v>57</v>
      </c>
      <c r="R71" s="2" t="s">
        <v>58</v>
      </c>
      <c r="S71" s="2" t="s">
        <v>40</v>
      </c>
      <c r="T71" s="2" t="s">
        <v>128</v>
      </c>
      <c r="U71" s="2" t="s">
        <v>129</v>
      </c>
      <c r="V71" s="2" t="s">
        <v>130</v>
      </c>
      <c r="W71" s="2" t="s">
        <v>131</v>
      </c>
      <c r="X71" s="2"/>
      <c r="Y71" s="2"/>
      <c r="Z71" s="2"/>
    </row>
    <row r="72" spans="1:26" ht="15.75" customHeight="1" x14ac:dyDescent="0.15">
      <c r="A72" s="3">
        <v>44239.469340277778</v>
      </c>
      <c r="B72" s="2" t="s">
        <v>473</v>
      </c>
      <c r="C72" s="2" t="s">
        <v>140</v>
      </c>
      <c r="D72" s="2" t="s">
        <v>46</v>
      </c>
      <c r="E72" s="2" t="s">
        <v>195</v>
      </c>
      <c r="F72" s="2" t="s">
        <v>123</v>
      </c>
      <c r="G72" s="2" t="s">
        <v>28</v>
      </c>
      <c r="H72" s="2" t="s">
        <v>134</v>
      </c>
      <c r="I72" s="2" t="s">
        <v>125</v>
      </c>
      <c r="J72" s="2" t="s">
        <v>65</v>
      </c>
      <c r="K72" s="2" t="s">
        <v>66</v>
      </c>
      <c r="L72" s="2" t="s">
        <v>114</v>
      </c>
      <c r="M72" s="2" t="s">
        <v>184</v>
      </c>
      <c r="N72" s="2" t="s">
        <v>116</v>
      </c>
      <c r="O72" s="2" t="s">
        <v>192</v>
      </c>
      <c r="P72" s="2" t="s">
        <v>162</v>
      </c>
      <c r="Q72" s="2" t="s">
        <v>84</v>
      </c>
      <c r="R72" s="2" t="s">
        <v>72</v>
      </c>
      <c r="S72" s="2" t="s">
        <v>301</v>
      </c>
      <c r="T72" s="2" t="s">
        <v>41</v>
      </c>
      <c r="U72" s="2"/>
      <c r="V72" s="2" t="s">
        <v>474</v>
      </c>
      <c r="W72" s="2" t="s">
        <v>475</v>
      </c>
      <c r="X72" s="2"/>
      <c r="Y72" s="2"/>
      <c r="Z72" s="2"/>
    </row>
    <row r="73" spans="1:26" ht="15.75" customHeight="1" x14ac:dyDescent="0.15">
      <c r="A73" s="3">
        <v>44242.823900462965</v>
      </c>
      <c r="B73" s="2" t="s">
        <v>494</v>
      </c>
      <c r="C73" s="2" t="s">
        <v>140</v>
      </c>
      <c r="D73" s="2" t="s">
        <v>495</v>
      </c>
      <c r="E73" s="2" t="s">
        <v>26</v>
      </c>
      <c r="F73" s="2" t="s">
        <v>77</v>
      </c>
      <c r="G73" s="2" t="s">
        <v>28</v>
      </c>
      <c r="H73" s="2" t="s">
        <v>134</v>
      </c>
      <c r="I73" s="2" t="s">
        <v>50</v>
      </c>
      <c r="J73" s="2" t="s">
        <v>65</v>
      </c>
      <c r="K73" s="2" t="s">
        <v>51</v>
      </c>
      <c r="L73" s="2" t="s">
        <v>52</v>
      </c>
      <c r="M73" s="2" t="s">
        <v>92</v>
      </c>
      <c r="N73" s="2" t="s">
        <v>35</v>
      </c>
      <c r="O73" s="2" t="s">
        <v>161</v>
      </c>
      <c r="P73" s="2" t="s">
        <v>117</v>
      </c>
      <c r="Q73" s="2" t="s">
        <v>196</v>
      </c>
      <c r="R73" s="2" t="s">
        <v>97</v>
      </c>
      <c r="S73" s="2" t="s">
        <v>229</v>
      </c>
      <c r="T73" s="2" t="s">
        <v>496</v>
      </c>
      <c r="U73" s="2"/>
      <c r="V73" s="2" t="s">
        <v>497</v>
      </c>
      <c r="W73" s="2" t="s">
        <v>498</v>
      </c>
      <c r="X73" s="2"/>
      <c r="Y73" s="2"/>
      <c r="Z73" s="2"/>
    </row>
    <row r="74" spans="1:26" ht="15.75" customHeight="1" x14ac:dyDescent="0.15">
      <c r="A74" s="3">
        <v>44221.567164351851</v>
      </c>
      <c r="B74" s="2" t="s">
        <v>206</v>
      </c>
      <c r="C74" s="2" t="s">
        <v>140</v>
      </c>
      <c r="D74" s="2" t="s">
        <v>159</v>
      </c>
      <c r="E74" s="2" t="s">
        <v>47</v>
      </c>
      <c r="F74" s="2" t="s">
        <v>48</v>
      </c>
      <c r="G74" s="2" t="s">
        <v>207</v>
      </c>
      <c r="H74" s="2" t="s">
        <v>134</v>
      </c>
      <c r="I74" s="2" t="s">
        <v>125</v>
      </c>
      <c r="J74" s="2" t="s">
        <v>78</v>
      </c>
      <c r="K74" s="2" t="s">
        <v>51</v>
      </c>
      <c r="L74" s="2" t="s">
        <v>33</v>
      </c>
      <c r="M74" s="2" t="s">
        <v>208</v>
      </c>
      <c r="N74" s="2" t="s">
        <v>116</v>
      </c>
      <c r="O74" s="2" t="s">
        <v>209</v>
      </c>
      <c r="P74" s="2" t="s">
        <v>210</v>
      </c>
      <c r="Q74" s="2" t="s">
        <v>154</v>
      </c>
      <c r="R74" s="2" t="s">
        <v>97</v>
      </c>
      <c r="S74" s="2" t="s">
        <v>200</v>
      </c>
      <c r="T74" s="2" t="s">
        <v>41</v>
      </c>
      <c r="U74" s="2" t="s">
        <v>411</v>
      </c>
      <c r="V74" s="2" t="s">
        <v>211</v>
      </c>
      <c r="W74" s="2" t="s">
        <v>212</v>
      </c>
      <c r="X74" s="2"/>
      <c r="Y74" s="2"/>
      <c r="Z74" s="2"/>
    </row>
    <row r="75" spans="1:26" ht="15.75" customHeight="1" x14ac:dyDescent="0.15">
      <c r="A75" s="3">
        <v>44221.662974537037</v>
      </c>
      <c r="B75" s="2" t="s">
        <v>219</v>
      </c>
      <c r="C75" s="2" t="s">
        <v>24</v>
      </c>
      <c r="D75" s="2" t="s">
        <v>220</v>
      </c>
      <c r="E75" s="2" t="s">
        <v>221</v>
      </c>
      <c r="F75" s="2" t="s">
        <v>27</v>
      </c>
      <c r="G75" s="2" t="s">
        <v>28</v>
      </c>
      <c r="H75" s="2" t="s">
        <v>29</v>
      </c>
      <c r="I75" s="2" t="s">
        <v>50</v>
      </c>
      <c r="J75" s="2" t="s">
        <v>31</v>
      </c>
      <c r="K75" s="2" t="s">
        <v>32</v>
      </c>
      <c r="L75" s="2" t="s">
        <v>80</v>
      </c>
      <c r="M75" s="2" t="s">
        <v>222</v>
      </c>
      <c r="N75" s="2" t="s">
        <v>35</v>
      </c>
      <c r="O75" s="2" t="s">
        <v>223</v>
      </c>
      <c r="P75" s="2" t="s">
        <v>117</v>
      </c>
      <c r="Q75" s="2" t="s">
        <v>224</v>
      </c>
      <c r="R75" s="2" t="s">
        <v>97</v>
      </c>
      <c r="S75" s="2" t="s">
        <v>216</v>
      </c>
      <c r="T75" s="2" t="s">
        <v>41</v>
      </c>
      <c r="U75" s="2"/>
      <c r="V75" s="2" t="s">
        <v>225</v>
      </c>
      <c r="W75" s="2" t="s">
        <v>226</v>
      </c>
      <c r="X75" s="2"/>
      <c r="Y75" s="2"/>
      <c r="Z75" s="2"/>
    </row>
    <row r="76" spans="1:26" ht="15.75" customHeight="1" x14ac:dyDescent="0.15">
      <c r="A76" s="3">
        <v>44242.603449074071</v>
      </c>
      <c r="B76" s="2" t="s">
        <v>487</v>
      </c>
      <c r="C76" s="2" t="s">
        <v>140</v>
      </c>
      <c r="D76" s="2" t="s">
        <v>25</v>
      </c>
      <c r="E76" s="2" t="s">
        <v>26</v>
      </c>
      <c r="F76" s="2" t="s">
        <v>142</v>
      </c>
      <c r="G76" s="2" t="s">
        <v>49</v>
      </c>
      <c r="H76" s="2" t="s">
        <v>90</v>
      </c>
      <c r="I76" s="2" t="s">
        <v>64</v>
      </c>
      <c r="J76" s="2" t="s">
        <v>31</v>
      </c>
      <c r="K76" s="2" t="s">
        <v>79</v>
      </c>
      <c r="L76" s="2" t="s">
        <v>80</v>
      </c>
      <c r="M76" s="2" t="s">
        <v>190</v>
      </c>
      <c r="N76" s="2" t="s">
        <v>35</v>
      </c>
      <c r="O76" s="2" t="s">
        <v>488</v>
      </c>
      <c r="P76" s="2" t="s">
        <v>95</v>
      </c>
      <c r="Q76" s="2" t="s">
        <v>174</v>
      </c>
      <c r="R76" s="2" t="s">
        <v>97</v>
      </c>
      <c r="S76" s="2" t="s">
        <v>98</v>
      </c>
      <c r="T76" s="2" t="s">
        <v>41</v>
      </c>
      <c r="U76" s="2"/>
      <c r="V76" s="2" t="s">
        <v>489</v>
      </c>
      <c r="W76" s="2" t="s">
        <v>490</v>
      </c>
      <c r="X76" s="2"/>
      <c r="Y76" s="2"/>
      <c r="Z76" s="2"/>
    </row>
    <row r="77" spans="1:26" ht="15.75" customHeight="1" x14ac:dyDescent="0.15">
      <c r="A77" s="3">
        <v>44221.82707175926</v>
      </c>
      <c r="B77" s="2" t="s">
        <v>248</v>
      </c>
      <c r="C77" s="2" t="s">
        <v>140</v>
      </c>
      <c r="D77" s="2" t="s">
        <v>46</v>
      </c>
      <c r="E77" s="2" t="s">
        <v>26</v>
      </c>
      <c r="F77" s="2" t="s">
        <v>48</v>
      </c>
      <c r="G77" s="2" t="s">
        <v>28</v>
      </c>
      <c r="H77" s="2" t="s">
        <v>188</v>
      </c>
      <c r="I77" s="2" t="s">
        <v>125</v>
      </c>
      <c r="J77" s="2" t="s">
        <v>31</v>
      </c>
      <c r="K77" s="2" t="s">
        <v>32</v>
      </c>
      <c r="L77" s="2" t="s">
        <v>114</v>
      </c>
      <c r="M77" s="2" t="s">
        <v>249</v>
      </c>
      <c r="N77" s="2" t="s">
        <v>191</v>
      </c>
      <c r="O77" s="2" t="s">
        <v>214</v>
      </c>
      <c r="P77" s="2" t="s">
        <v>37</v>
      </c>
      <c r="Q77" s="2" t="s">
        <v>154</v>
      </c>
      <c r="R77" s="2" t="s">
        <v>39</v>
      </c>
      <c r="S77" s="2" t="s">
        <v>146</v>
      </c>
      <c r="T77" s="2" t="s">
        <v>41</v>
      </c>
      <c r="U77" s="2" t="s">
        <v>250</v>
      </c>
      <c r="V77" s="2" t="s">
        <v>251</v>
      </c>
      <c r="W77" s="2" t="s">
        <v>252</v>
      </c>
      <c r="X77" s="2"/>
      <c r="Y77" s="2"/>
      <c r="Z77" s="2"/>
    </row>
    <row r="78" spans="1:26" ht="15.75" customHeight="1" x14ac:dyDescent="0.15">
      <c r="A78" s="3">
        <v>44229.385162037041</v>
      </c>
      <c r="B78" s="2" t="s">
        <v>352</v>
      </c>
      <c r="C78" s="2" t="s">
        <v>45</v>
      </c>
      <c r="D78" s="2" t="s">
        <v>113</v>
      </c>
      <c r="E78" s="2" t="s">
        <v>26</v>
      </c>
      <c r="F78" s="2" t="s">
        <v>142</v>
      </c>
      <c r="G78" s="2" t="s">
        <v>28</v>
      </c>
      <c r="H78" s="2" t="s">
        <v>29</v>
      </c>
      <c r="I78" s="2" t="s">
        <v>64</v>
      </c>
      <c r="J78" s="2" t="s">
        <v>31</v>
      </c>
      <c r="K78" s="2" t="s">
        <v>79</v>
      </c>
      <c r="L78" s="2" t="s">
        <v>52</v>
      </c>
      <c r="M78" s="2" t="s">
        <v>222</v>
      </c>
      <c r="N78" s="2" t="s">
        <v>54</v>
      </c>
      <c r="O78" s="2" t="s">
        <v>109</v>
      </c>
      <c r="P78" s="2" t="s">
        <v>95</v>
      </c>
      <c r="Q78" s="2" t="s">
        <v>71</v>
      </c>
      <c r="R78" s="2" t="s">
        <v>353</v>
      </c>
      <c r="S78" s="2" t="s">
        <v>229</v>
      </c>
      <c r="T78" s="2" t="s">
        <v>41</v>
      </c>
      <c r="U78" s="2"/>
      <c r="V78" s="2" t="s">
        <v>354</v>
      </c>
      <c r="W78" s="2" t="s">
        <v>355</v>
      </c>
      <c r="X78" s="2"/>
      <c r="Y78" s="2"/>
      <c r="Z78" s="2"/>
    </row>
    <row r="79" spans="1:26" ht="15.75" customHeight="1" x14ac:dyDescent="0.15">
      <c r="A79" s="3">
        <v>44222.446192129632</v>
      </c>
      <c r="B79" s="2" t="s">
        <v>266</v>
      </c>
      <c r="C79" s="2" t="s">
        <v>45</v>
      </c>
      <c r="D79" s="2" t="s">
        <v>267</v>
      </c>
      <c r="E79" s="2" t="s">
        <v>47</v>
      </c>
      <c r="F79" s="2" t="s">
        <v>172</v>
      </c>
      <c r="G79" s="2" t="s">
        <v>124</v>
      </c>
      <c r="H79" s="2" t="s">
        <v>63</v>
      </c>
      <c r="I79" s="2" t="s">
        <v>125</v>
      </c>
      <c r="J79" s="2" t="s">
        <v>65</v>
      </c>
      <c r="K79" s="2" t="s">
        <v>51</v>
      </c>
      <c r="L79" s="2" t="s">
        <v>114</v>
      </c>
      <c r="M79" s="2" t="s">
        <v>190</v>
      </c>
      <c r="N79" s="2" t="s">
        <v>69</v>
      </c>
      <c r="O79" s="2" t="s">
        <v>214</v>
      </c>
      <c r="P79" s="2" t="s">
        <v>127</v>
      </c>
      <c r="Q79" s="2" t="s">
        <v>84</v>
      </c>
      <c r="R79" s="2" t="s">
        <v>39</v>
      </c>
      <c r="S79" s="2" t="s">
        <v>216</v>
      </c>
      <c r="T79" s="2" t="s">
        <v>41</v>
      </c>
      <c r="U79" s="2"/>
      <c r="V79" s="2" t="s">
        <v>268</v>
      </c>
      <c r="W79" s="2" t="s">
        <v>269</v>
      </c>
      <c r="X79" s="2"/>
      <c r="Y79" s="2"/>
      <c r="Z79" s="2"/>
    </row>
    <row r="80" spans="1:26" ht="15.75" customHeight="1" x14ac:dyDescent="0.15">
      <c r="A80" s="3">
        <v>44221.34337962963</v>
      </c>
      <c r="B80" s="2" t="s">
        <v>103</v>
      </c>
      <c r="C80" s="2" t="s">
        <v>45</v>
      </c>
      <c r="D80" s="2" t="s">
        <v>104</v>
      </c>
      <c r="E80" s="2" t="s">
        <v>89</v>
      </c>
      <c r="F80" s="2" t="s">
        <v>27</v>
      </c>
      <c r="G80" s="2" t="s">
        <v>28</v>
      </c>
      <c r="H80" s="2" t="s">
        <v>105</v>
      </c>
      <c r="I80" s="2" t="s">
        <v>106</v>
      </c>
      <c r="J80" s="2" t="s">
        <v>31</v>
      </c>
      <c r="K80" s="2" t="s">
        <v>107</v>
      </c>
      <c r="L80" s="2" t="s">
        <v>108</v>
      </c>
      <c r="M80" s="2" t="s">
        <v>53</v>
      </c>
      <c r="N80" s="2" t="s">
        <v>54</v>
      </c>
      <c r="O80" s="2" t="s">
        <v>109</v>
      </c>
      <c r="P80" s="2" t="s">
        <v>95</v>
      </c>
      <c r="Q80" s="2" t="s">
        <v>71</v>
      </c>
      <c r="R80" s="2" t="s">
        <v>85</v>
      </c>
      <c r="S80" s="2" t="s">
        <v>98</v>
      </c>
      <c r="T80" s="2" t="s">
        <v>41</v>
      </c>
      <c r="U80" s="2"/>
      <c r="V80" s="2" t="s">
        <v>110</v>
      </c>
      <c r="W80" s="2" t="s">
        <v>111</v>
      </c>
      <c r="X80" s="2"/>
      <c r="Y80" s="2"/>
      <c r="Z80" s="2"/>
    </row>
    <row r="81" spans="1:26" ht="15.75" customHeight="1" x14ac:dyDescent="0.15">
      <c r="A81" s="3">
        <v>44238.468611111108</v>
      </c>
      <c r="B81" s="2" t="s">
        <v>452</v>
      </c>
      <c r="C81" s="2" t="s">
        <v>45</v>
      </c>
      <c r="D81" s="2" t="s">
        <v>104</v>
      </c>
      <c r="E81" s="2" t="s">
        <v>89</v>
      </c>
      <c r="F81" s="2" t="s">
        <v>77</v>
      </c>
      <c r="G81" s="2" t="s">
        <v>28</v>
      </c>
      <c r="H81" s="2" t="s">
        <v>105</v>
      </c>
      <c r="I81" s="2" t="s">
        <v>30</v>
      </c>
      <c r="J81" s="2" t="s">
        <v>78</v>
      </c>
      <c r="K81" s="2" t="s">
        <v>79</v>
      </c>
      <c r="L81" s="2" t="s">
        <v>52</v>
      </c>
      <c r="M81" s="2" t="s">
        <v>53</v>
      </c>
      <c r="N81" s="2" t="s">
        <v>93</v>
      </c>
      <c r="O81" s="2" t="s">
        <v>166</v>
      </c>
      <c r="P81" s="2" t="s">
        <v>117</v>
      </c>
      <c r="Q81" s="2" t="s">
        <v>71</v>
      </c>
      <c r="R81" s="2" t="s">
        <v>97</v>
      </c>
      <c r="S81" s="2" t="s">
        <v>98</v>
      </c>
      <c r="T81" s="2" t="s">
        <v>41</v>
      </c>
      <c r="U81" s="2"/>
      <c r="V81" s="2" t="s">
        <v>453</v>
      </c>
      <c r="W81" s="2" t="s">
        <v>454</v>
      </c>
      <c r="X81" s="2"/>
      <c r="Y81" s="2"/>
      <c r="Z81" s="2"/>
    </row>
    <row r="82" spans="1:26" ht="15.75" customHeight="1" x14ac:dyDescent="0.15">
      <c r="A82" s="3">
        <v>44221.326284722221</v>
      </c>
      <c r="B82" s="2" t="s">
        <v>76</v>
      </c>
      <c r="C82" s="2" t="s">
        <v>45</v>
      </c>
      <c r="D82" s="2" t="s">
        <v>46</v>
      </c>
      <c r="E82" s="2" t="s">
        <v>26</v>
      </c>
      <c r="F82" s="2" t="s">
        <v>77</v>
      </c>
      <c r="G82" s="2" t="s">
        <v>28</v>
      </c>
      <c r="H82" s="2" t="s">
        <v>29</v>
      </c>
      <c r="I82" s="2" t="s">
        <v>64</v>
      </c>
      <c r="J82" s="2" t="s">
        <v>78</v>
      </c>
      <c r="K82" s="2" t="s">
        <v>79</v>
      </c>
      <c r="L82" s="2" t="s">
        <v>80</v>
      </c>
      <c r="M82" s="2" t="s">
        <v>81</v>
      </c>
      <c r="N82" s="2" t="s">
        <v>54</v>
      </c>
      <c r="O82" s="2" t="s">
        <v>82</v>
      </c>
      <c r="P82" s="2" t="s">
        <v>83</v>
      </c>
      <c r="Q82" s="2" t="s">
        <v>84</v>
      </c>
      <c r="R82" s="2" t="s">
        <v>85</v>
      </c>
      <c r="S82" s="2" t="s">
        <v>40</v>
      </c>
      <c r="T82" s="2" t="s">
        <v>41</v>
      </c>
      <c r="U82" s="2"/>
      <c r="V82" s="2" t="s">
        <v>86</v>
      </c>
      <c r="W82" s="2" t="s">
        <v>87</v>
      </c>
      <c r="X82" s="2"/>
      <c r="Y82" s="2"/>
      <c r="Z82" s="2"/>
    </row>
    <row r="83" spans="1:26" ht="15.75" customHeight="1" x14ac:dyDescent="0.15">
      <c r="A83" s="3">
        <v>44221.403854166667</v>
      </c>
      <c r="B83" s="2" t="s">
        <v>165</v>
      </c>
      <c r="C83" s="2" t="s">
        <v>45</v>
      </c>
      <c r="D83" s="2" t="s">
        <v>133</v>
      </c>
      <c r="E83" s="2" t="s">
        <v>47</v>
      </c>
      <c r="F83" s="2" t="s">
        <v>27</v>
      </c>
      <c r="G83" s="2" t="s">
        <v>28</v>
      </c>
      <c r="H83" s="2" t="s">
        <v>63</v>
      </c>
      <c r="I83" s="2" t="s">
        <v>125</v>
      </c>
      <c r="J83" s="2" t="s">
        <v>78</v>
      </c>
      <c r="K83" s="2" t="s">
        <v>79</v>
      </c>
      <c r="L83" s="2" t="s">
        <v>33</v>
      </c>
      <c r="M83" s="2" t="s">
        <v>53</v>
      </c>
      <c r="N83" s="2" t="s">
        <v>54</v>
      </c>
      <c r="O83" s="2" t="s">
        <v>166</v>
      </c>
      <c r="P83" s="2" t="s">
        <v>95</v>
      </c>
      <c r="Q83" s="2" t="s">
        <v>57</v>
      </c>
      <c r="R83" s="2" t="s">
        <v>97</v>
      </c>
      <c r="S83" s="2" t="s">
        <v>167</v>
      </c>
      <c r="T83" s="2" t="s">
        <v>168</v>
      </c>
      <c r="U83" s="2"/>
      <c r="V83" s="2" t="s">
        <v>169</v>
      </c>
      <c r="W83" s="2" t="s">
        <v>170</v>
      </c>
      <c r="X83" s="2"/>
      <c r="Y83" s="2"/>
      <c r="Z83" s="2"/>
    </row>
    <row r="84" spans="1:26" ht="15.75" customHeight="1" x14ac:dyDescent="0.15">
      <c r="A84" s="3">
        <v>44223.585659722223</v>
      </c>
      <c r="B84" s="2" t="s">
        <v>281</v>
      </c>
      <c r="C84" s="2" t="s">
        <v>45</v>
      </c>
      <c r="D84" s="2" t="s">
        <v>133</v>
      </c>
      <c r="E84" s="2" t="s">
        <v>47</v>
      </c>
      <c r="F84" s="2" t="s">
        <v>172</v>
      </c>
      <c r="G84" s="2" t="s">
        <v>28</v>
      </c>
      <c r="H84" s="2" t="s">
        <v>188</v>
      </c>
      <c r="I84" s="2" t="s">
        <v>125</v>
      </c>
      <c r="J84" s="2" t="s">
        <v>31</v>
      </c>
      <c r="K84" s="2" t="s">
        <v>32</v>
      </c>
      <c r="L84" s="2" t="s">
        <v>33</v>
      </c>
      <c r="M84" s="2" t="s">
        <v>208</v>
      </c>
      <c r="N84" s="2" t="s">
        <v>126</v>
      </c>
      <c r="O84" s="2" t="s">
        <v>109</v>
      </c>
      <c r="P84" s="2" t="s">
        <v>56</v>
      </c>
      <c r="Q84" s="2" t="s">
        <v>196</v>
      </c>
      <c r="R84" s="2" t="s">
        <v>180</v>
      </c>
      <c r="S84" s="2" t="s">
        <v>98</v>
      </c>
      <c r="T84" s="2" t="s">
        <v>41</v>
      </c>
      <c r="U84" s="2"/>
      <c r="V84" s="2" t="s">
        <v>110</v>
      </c>
      <c r="W84" s="2" t="s">
        <v>282</v>
      </c>
      <c r="X84" s="2"/>
      <c r="Y84" s="2"/>
      <c r="Z84" s="2"/>
    </row>
    <row r="85" spans="1:26" ht="15.75" customHeight="1" x14ac:dyDescent="0.15">
      <c r="A85" s="3">
        <v>44242.611076388886</v>
      </c>
      <c r="B85" s="2" t="s">
        <v>491</v>
      </c>
      <c r="C85" s="2" t="s">
        <v>140</v>
      </c>
      <c r="D85" s="2" t="s">
        <v>25</v>
      </c>
      <c r="E85" s="2" t="s">
        <v>89</v>
      </c>
      <c r="F85" s="2" t="s">
        <v>172</v>
      </c>
      <c r="G85" s="2" t="s">
        <v>28</v>
      </c>
      <c r="H85" s="2" t="s">
        <v>134</v>
      </c>
      <c r="I85" s="2" t="s">
        <v>125</v>
      </c>
      <c r="J85" s="2" t="s">
        <v>65</v>
      </c>
      <c r="K85" s="2" t="s">
        <v>66</v>
      </c>
      <c r="L85" s="2" t="s">
        <v>33</v>
      </c>
      <c r="M85" s="2" t="s">
        <v>144</v>
      </c>
      <c r="N85" s="2" t="s">
        <v>279</v>
      </c>
      <c r="O85" s="2" t="s">
        <v>145</v>
      </c>
      <c r="P85" s="2" t="s">
        <v>56</v>
      </c>
      <c r="Q85" s="2" t="s">
        <v>57</v>
      </c>
      <c r="R85" s="2" t="s">
        <v>39</v>
      </c>
      <c r="S85" s="2" t="s">
        <v>40</v>
      </c>
      <c r="T85" s="2" t="s">
        <v>41</v>
      </c>
      <c r="U85" s="2"/>
      <c r="V85" s="2" t="s">
        <v>492</v>
      </c>
      <c r="W85" s="2" t="s">
        <v>493</v>
      </c>
      <c r="X85" s="2"/>
      <c r="Y85" s="2"/>
      <c r="Z85" s="2"/>
    </row>
    <row r="86" spans="1:26" ht="15.75" customHeight="1" x14ac:dyDescent="0.15">
      <c r="A86" s="3">
        <v>44221.858888888892</v>
      </c>
      <c r="B86" s="2" t="s">
        <v>253</v>
      </c>
      <c r="C86" s="2" t="s">
        <v>140</v>
      </c>
      <c r="D86" s="2" t="s">
        <v>46</v>
      </c>
      <c r="E86" s="2" t="s">
        <v>47</v>
      </c>
      <c r="F86" s="2" t="s">
        <v>48</v>
      </c>
      <c r="G86" s="2" t="s">
        <v>254</v>
      </c>
      <c r="H86" s="2" t="s">
        <v>134</v>
      </c>
      <c r="I86" s="2" t="s">
        <v>64</v>
      </c>
      <c r="J86" s="2" t="s">
        <v>78</v>
      </c>
      <c r="K86" s="2" t="s">
        <v>66</v>
      </c>
      <c r="L86" s="2" t="s">
        <v>33</v>
      </c>
      <c r="M86" s="2" t="s">
        <v>135</v>
      </c>
      <c r="N86" s="2" t="s">
        <v>116</v>
      </c>
      <c r="O86" s="2" t="s">
        <v>82</v>
      </c>
      <c r="P86" s="2" t="s">
        <v>56</v>
      </c>
      <c r="Q86" s="2" t="s">
        <v>71</v>
      </c>
      <c r="R86" s="2" t="s">
        <v>237</v>
      </c>
      <c r="S86" s="2" t="s">
        <v>40</v>
      </c>
      <c r="T86" s="2" t="s">
        <v>41</v>
      </c>
      <c r="U86" s="2"/>
      <c r="V86" s="2" t="s">
        <v>255</v>
      </c>
      <c r="W86" s="2" t="s">
        <v>256</v>
      </c>
      <c r="X86" s="2"/>
      <c r="Y86" s="2"/>
      <c r="Z86" s="2"/>
    </row>
    <row r="87" spans="1:26" ht="15.75" customHeight="1" x14ac:dyDescent="0.15">
      <c r="A87" s="3">
        <v>44221.602233796293</v>
      </c>
      <c r="B87" s="2" t="s">
        <v>213</v>
      </c>
      <c r="C87" s="2" t="s">
        <v>45</v>
      </c>
      <c r="D87" s="2" t="s">
        <v>25</v>
      </c>
      <c r="E87" s="2" t="s">
        <v>26</v>
      </c>
      <c r="F87" s="2" t="s">
        <v>48</v>
      </c>
      <c r="G87" s="2" t="s">
        <v>28</v>
      </c>
      <c r="H87" s="2" t="s">
        <v>63</v>
      </c>
      <c r="I87" s="2" t="s">
        <v>125</v>
      </c>
      <c r="J87" s="2" t="s">
        <v>31</v>
      </c>
      <c r="K87" s="2" t="s">
        <v>32</v>
      </c>
      <c r="L87" s="2" t="s">
        <v>33</v>
      </c>
      <c r="M87" s="2" t="s">
        <v>190</v>
      </c>
      <c r="N87" s="2" t="s">
        <v>191</v>
      </c>
      <c r="O87" s="2" t="s">
        <v>214</v>
      </c>
      <c r="P87" s="2" t="s">
        <v>56</v>
      </c>
      <c r="Q87" s="2" t="s">
        <v>84</v>
      </c>
      <c r="R87" s="2" t="s">
        <v>215</v>
      </c>
      <c r="S87" s="2" t="s">
        <v>216</v>
      </c>
      <c r="T87" s="2" t="s">
        <v>128</v>
      </c>
      <c r="U87" s="2"/>
      <c r="V87" s="2" t="s">
        <v>217</v>
      </c>
      <c r="W87" s="2" t="s">
        <v>218</v>
      </c>
      <c r="X87" s="2"/>
      <c r="Y87" s="2"/>
      <c r="Z87" s="2"/>
    </row>
    <row r="88" spans="1:26" ht="15.75" customHeight="1" x14ac:dyDescent="0.15">
      <c r="A88" s="3">
        <v>44238.931041666663</v>
      </c>
      <c r="B88" s="2" t="s">
        <v>463</v>
      </c>
      <c r="C88" s="2" t="s">
        <v>140</v>
      </c>
      <c r="D88" s="2" t="s">
        <v>46</v>
      </c>
      <c r="E88" s="2" t="s">
        <v>195</v>
      </c>
      <c r="F88" s="2" t="s">
        <v>123</v>
      </c>
      <c r="G88" s="2" t="s">
        <v>28</v>
      </c>
      <c r="H88" s="2" t="s">
        <v>63</v>
      </c>
      <c r="I88" s="2" t="s">
        <v>125</v>
      </c>
      <c r="J88" s="2" t="s">
        <v>65</v>
      </c>
      <c r="K88" s="2" t="s">
        <v>66</v>
      </c>
      <c r="L88" s="2" t="s">
        <v>33</v>
      </c>
      <c r="M88" s="2" t="s">
        <v>144</v>
      </c>
      <c r="N88" s="2" t="s">
        <v>191</v>
      </c>
      <c r="O88" s="2" t="s">
        <v>145</v>
      </c>
      <c r="P88" s="2" t="s">
        <v>56</v>
      </c>
      <c r="Q88" s="2" t="s">
        <v>154</v>
      </c>
      <c r="R88" s="2" t="s">
        <v>72</v>
      </c>
      <c r="S88" s="2" t="s">
        <v>146</v>
      </c>
      <c r="T88" s="2" t="s">
        <v>41</v>
      </c>
      <c r="U88" s="2"/>
      <c r="V88" s="2" t="s">
        <v>464</v>
      </c>
      <c r="W88" s="2" t="s">
        <v>465</v>
      </c>
      <c r="X88" s="2"/>
      <c r="Y88" s="2"/>
    </row>
  </sheetData>
  <sortState xmlns:xlrd2="http://schemas.microsoft.com/office/spreadsheetml/2017/richdata2" ref="A2:W88">
    <sortCondition ref="B2:B88"/>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B521-DED8-BD41-A70C-BDE73057DF3A}">
  <dimension ref="A1:D89"/>
  <sheetViews>
    <sheetView workbookViewId="0">
      <selection activeCell="A82" sqref="A82"/>
    </sheetView>
  </sheetViews>
  <sheetFormatPr baseColWidth="10" defaultRowHeight="13" x14ac:dyDescent="0.15"/>
  <cols>
    <col min="1" max="1" width="83" style="39" customWidth="1"/>
    <col min="2" max="2" width="96" style="39" customWidth="1"/>
    <col min="3" max="4" width="21.5" style="5" customWidth="1"/>
    <col min="5" max="16384" width="10.83203125" style="5"/>
  </cols>
  <sheetData>
    <row r="1" spans="1:4" ht="28" x14ac:dyDescent="0.15">
      <c r="A1" s="37" t="s">
        <v>21</v>
      </c>
      <c r="B1" s="37" t="s">
        <v>22</v>
      </c>
    </row>
    <row r="2" spans="1:4" ht="14" x14ac:dyDescent="0.15">
      <c r="A2" s="38" t="s">
        <v>474</v>
      </c>
      <c r="B2" s="38" t="s">
        <v>475</v>
      </c>
      <c r="C2" s="4"/>
      <c r="D2" s="4"/>
    </row>
    <row r="3" spans="1:4" ht="42" x14ac:dyDescent="0.15">
      <c r="A3" s="38" t="s">
        <v>275</v>
      </c>
      <c r="B3" s="38" t="s">
        <v>265</v>
      </c>
      <c r="C3" s="4"/>
      <c r="D3" s="4"/>
    </row>
    <row r="4" spans="1:4" ht="42" x14ac:dyDescent="0.15">
      <c r="A4" s="38" t="s">
        <v>485</v>
      </c>
      <c r="B4" s="38" t="s">
        <v>417</v>
      </c>
      <c r="C4" s="4"/>
      <c r="D4" s="4"/>
    </row>
    <row r="5" spans="1:4" ht="14" x14ac:dyDescent="0.15">
      <c r="A5" s="38" t="s">
        <v>181</v>
      </c>
      <c r="B5" s="38" t="s">
        <v>484</v>
      </c>
      <c r="C5" s="4"/>
      <c r="D5" s="4"/>
    </row>
    <row r="6" spans="1:4" ht="28" x14ac:dyDescent="0.15">
      <c r="A6" s="38" t="s">
        <v>101</v>
      </c>
      <c r="B6" s="38" t="s">
        <v>256</v>
      </c>
      <c r="C6" s="4"/>
      <c r="D6" s="4"/>
    </row>
    <row r="7" spans="1:4" ht="112" x14ac:dyDescent="0.15">
      <c r="A7" s="38" t="s">
        <v>504</v>
      </c>
      <c r="B7" s="38" t="s">
        <v>429</v>
      </c>
      <c r="C7" s="4"/>
      <c r="D7" s="4"/>
    </row>
    <row r="8" spans="1:4" ht="14" x14ac:dyDescent="0.15">
      <c r="A8" s="38" t="s">
        <v>439</v>
      </c>
      <c r="B8" s="38" t="s">
        <v>247</v>
      </c>
      <c r="C8" s="4"/>
      <c r="D8" s="4"/>
    </row>
    <row r="9" spans="1:4" ht="28" x14ac:dyDescent="0.15">
      <c r="A9" s="38" t="s">
        <v>331</v>
      </c>
      <c r="B9" s="38" t="s">
        <v>510</v>
      </c>
      <c r="C9" s="4"/>
      <c r="D9" s="4"/>
    </row>
    <row r="10" spans="1:4" ht="14" x14ac:dyDescent="0.15">
      <c r="A10" s="38" t="s">
        <v>387</v>
      </c>
      <c r="B10" s="38" t="s">
        <v>111</v>
      </c>
      <c r="C10" s="4"/>
      <c r="D10" s="4"/>
    </row>
    <row r="11" spans="1:4" ht="28" x14ac:dyDescent="0.15">
      <c r="A11" s="38" t="s">
        <v>450</v>
      </c>
      <c r="B11" s="38" t="s">
        <v>480</v>
      </c>
      <c r="C11" s="4"/>
      <c r="D11" s="4"/>
    </row>
    <row r="12" spans="1:4" ht="70" x14ac:dyDescent="0.15">
      <c r="A12" s="38" t="s">
        <v>225</v>
      </c>
      <c r="B12" s="38" t="s">
        <v>432</v>
      </c>
      <c r="C12" s="4"/>
      <c r="D12" s="4"/>
    </row>
    <row r="13" spans="1:4" ht="14" x14ac:dyDescent="0.15">
      <c r="A13" s="38" t="s">
        <v>368</v>
      </c>
      <c r="B13" s="38" t="s">
        <v>355</v>
      </c>
      <c r="C13" s="4"/>
      <c r="D13" s="4"/>
    </row>
    <row r="14" spans="1:4" ht="14" x14ac:dyDescent="0.15">
      <c r="A14" s="38" t="s">
        <v>60</v>
      </c>
      <c r="B14" s="38" t="s">
        <v>493</v>
      </c>
      <c r="C14" s="4"/>
      <c r="D14" s="4"/>
    </row>
    <row r="15" spans="1:4" ht="14" x14ac:dyDescent="0.15">
      <c r="A15" s="38" t="s">
        <v>137</v>
      </c>
      <c r="B15" s="38" t="s">
        <v>423</v>
      </c>
      <c r="C15" s="4"/>
      <c r="D15" s="4"/>
    </row>
    <row r="16" spans="1:4" ht="14" x14ac:dyDescent="0.15">
      <c r="A16" s="38" t="s">
        <v>364</v>
      </c>
      <c r="B16" s="38" t="s">
        <v>198</v>
      </c>
      <c r="C16" s="4"/>
      <c r="D16" s="4"/>
    </row>
    <row r="17" spans="1:4" ht="28" x14ac:dyDescent="0.15">
      <c r="A17" s="38" t="s">
        <v>497</v>
      </c>
      <c r="B17" s="38" t="s">
        <v>157</v>
      </c>
      <c r="C17" s="4"/>
      <c r="D17" s="4"/>
    </row>
    <row r="18" spans="1:4" ht="56" x14ac:dyDescent="0.15">
      <c r="A18" s="38" t="s">
        <v>354</v>
      </c>
      <c r="B18" s="38" t="s">
        <v>498</v>
      </c>
      <c r="C18" s="4"/>
      <c r="D18" s="4"/>
    </row>
    <row r="19" spans="1:4" ht="14" x14ac:dyDescent="0.15">
      <c r="A19" s="38" t="s">
        <v>390</v>
      </c>
      <c r="B19" s="38" t="s">
        <v>218</v>
      </c>
      <c r="C19" s="4"/>
      <c r="D19" s="4"/>
    </row>
    <row r="20" spans="1:4" ht="56" x14ac:dyDescent="0.15">
      <c r="A20" s="38" t="s">
        <v>433</v>
      </c>
      <c r="B20" s="38" t="s">
        <v>243</v>
      </c>
      <c r="C20" s="4"/>
      <c r="D20" s="4"/>
    </row>
    <row r="21" spans="1:4" ht="14" x14ac:dyDescent="0.15">
      <c r="A21" s="38" t="s">
        <v>471</v>
      </c>
      <c r="B21" s="38" t="s">
        <v>318</v>
      </c>
      <c r="C21" s="4"/>
      <c r="D21" s="4"/>
    </row>
    <row r="22" spans="1:4" ht="14" x14ac:dyDescent="0.15">
      <c r="A22" s="38" t="s">
        <v>461</v>
      </c>
      <c r="B22" s="38" t="s">
        <v>282</v>
      </c>
      <c r="C22" s="4"/>
      <c r="D22" s="4"/>
    </row>
    <row r="23" spans="1:4" ht="14" x14ac:dyDescent="0.15">
      <c r="A23" s="38" t="s">
        <v>422</v>
      </c>
      <c r="B23" s="38" t="s">
        <v>202</v>
      </c>
      <c r="C23" s="4"/>
      <c r="D23" s="4"/>
    </row>
    <row r="24" spans="1:4" ht="14" x14ac:dyDescent="0.15">
      <c r="A24" s="38" t="s">
        <v>483</v>
      </c>
      <c r="B24" s="38" t="s">
        <v>298</v>
      </c>
      <c r="C24" s="4"/>
      <c r="D24" s="4"/>
    </row>
    <row r="25" spans="1:4" ht="14" x14ac:dyDescent="0.15">
      <c r="A25" s="38" t="s">
        <v>251</v>
      </c>
      <c r="B25" s="38" t="s">
        <v>120</v>
      </c>
      <c r="C25" s="4"/>
      <c r="D25" s="4"/>
    </row>
    <row r="26" spans="1:4" ht="28" x14ac:dyDescent="0.15">
      <c r="A26" s="38" t="s">
        <v>291</v>
      </c>
      <c r="B26" s="38" t="s">
        <v>451</v>
      </c>
      <c r="C26" s="4"/>
      <c r="D26" s="4"/>
    </row>
    <row r="27" spans="1:4" ht="42" x14ac:dyDescent="0.15">
      <c r="A27" s="38" t="s">
        <v>110</v>
      </c>
      <c r="B27" s="38" t="s">
        <v>437</v>
      </c>
      <c r="C27" s="4"/>
      <c r="D27" s="4"/>
    </row>
    <row r="28" spans="1:4" ht="28" x14ac:dyDescent="0.15">
      <c r="A28" s="38" t="s">
        <v>204</v>
      </c>
      <c r="B28" s="38" t="s">
        <v>418</v>
      </c>
      <c r="C28" s="4"/>
      <c r="D28" s="4"/>
    </row>
    <row r="29" spans="1:4" ht="28" x14ac:dyDescent="0.15">
      <c r="A29" s="38" t="s">
        <v>334</v>
      </c>
      <c r="B29" s="38" t="s">
        <v>292</v>
      </c>
      <c r="C29" s="4"/>
      <c r="D29" s="4"/>
    </row>
    <row r="30" spans="1:4" ht="14" x14ac:dyDescent="0.15">
      <c r="A30" s="38" t="s">
        <v>459</v>
      </c>
      <c r="B30" s="38" t="s">
        <v>408</v>
      </c>
      <c r="C30" s="4"/>
      <c r="D30" s="4"/>
    </row>
    <row r="31" spans="1:4" ht="14" x14ac:dyDescent="0.15">
      <c r="A31" s="38" t="s">
        <v>176</v>
      </c>
      <c r="B31" s="38" t="s">
        <v>509</v>
      </c>
      <c r="C31" s="4"/>
      <c r="D31" s="4"/>
    </row>
    <row r="32" spans="1:4" ht="84" x14ac:dyDescent="0.15">
      <c r="A32" s="38" t="s">
        <v>255</v>
      </c>
      <c r="B32" s="38" t="s">
        <v>377</v>
      </c>
      <c r="C32" s="4"/>
      <c r="D32" s="4"/>
    </row>
    <row r="33" spans="1:4" ht="14" x14ac:dyDescent="0.15">
      <c r="A33" s="38" t="s">
        <v>246</v>
      </c>
      <c r="B33" s="38" t="s">
        <v>43</v>
      </c>
      <c r="C33" s="4"/>
      <c r="D33" s="4"/>
    </row>
    <row r="34" spans="1:4" ht="42" x14ac:dyDescent="0.15">
      <c r="A34" s="38" t="s">
        <v>361</v>
      </c>
      <c r="B34" s="38" t="s">
        <v>420</v>
      </c>
      <c r="C34" s="4"/>
      <c r="D34" s="4"/>
    </row>
    <row r="35" spans="1:4" ht="28" x14ac:dyDescent="0.15">
      <c r="A35" s="38" t="s">
        <v>436</v>
      </c>
      <c r="B35" s="38" t="s">
        <v>177</v>
      </c>
      <c r="C35" s="4"/>
      <c r="D35" s="4"/>
    </row>
    <row r="36" spans="1:4" ht="14" x14ac:dyDescent="0.15">
      <c r="A36" s="38" t="s">
        <v>217</v>
      </c>
      <c r="B36" s="38" t="s">
        <v>472</v>
      </c>
      <c r="C36" s="4"/>
      <c r="D36" s="4"/>
    </row>
    <row r="37" spans="1:4" ht="14" x14ac:dyDescent="0.15">
      <c r="A37" s="38" t="s">
        <v>317</v>
      </c>
      <c r="B37" s="38" t="s">
        <v>327</v>
      </c>
      <c r="C37" s="4"/>
      <c r="D37" s="4"/>
    </row>
    <row r="38" spans="1:4" ht="28" x14ac:dyDescent="0.15">
      <c r="A38" s="38" t="s">
        <v>347</v>
      </c>
      <c r="B38" s="38" t="s">
        <v>252</v>
      </c>
      <c r="C38" s="4"/>
      <c r="D38" s="4"/>
    </row>
    <row r="39" spans="1:4" ht="28" x14ac:dyDescent="0.15">
      <c r="A39" s="38" t="s">
        <v>374</v>
      </c>
      <c r="B39" s="38" t="s">
        <v>388</v>
      </c>
      <c r="C39" s="4"/>
      <c r="D39" s="4"/>
    </row>
    <row r="40" spans="1:4" ht="28" x14ac:dyDescent="0.15">
      <c r="A40" s="38" t="s">
        <v>276</v>
      </c>
      <c r="B40" s="38" t="s">
        <v>434</v>
      </c>
      <c r="C40" s="4"/>
      <c r="D40" s="4"/>
    </row>
    <row r="41" spans="1:4" ht="14" x14ac:dyDescent="0.15">
      <c r="A41" s="38" t="s">
        <v>297</v>
      </c>
      <c r="B41" s="38" t="s">
        <v>502</v>
      </c>
      <c r="C41" s="4"/>
      <c r="D41" s="4"/>
    </row>
    <row r="42" spans="1:4" ht="28" x14ac:dyDescent="0.15">
      <c r="A42" s="38" t="s">
        <v>211</v>
      </c>
      <c r="B42" s="38" t="s">
        <v>314</v>
      </c>
      <c r="C42" s="4"/>
      <c r="D42" s="4"/>
    </row>
    <row r="43" spans="1:4" ht="112" x14ac:dyDescent="0.15">
      <c r="A43" s="38" t="s">
        <v>322</v>
      </c>
      <c r="B43" s="38" t="s">
        <v>369</v>
      </c>
      <c r="C43" s="4"/>
      <c r="D43" s="4"/>
    </row>
    <row r="44" spans="1:4" ht="126" x14ac:dyDescent="0.15">
      <c r="A44" s="38" t="s">
        <v>435</v>
      </c>
      <c r="B44" s="38" t="s">
        <v>303</v>
      </c>
      <c r="C44" s="4"/>
      <c r="D44" s="4"/>
    </row>
    <row r="45" spans="1:4" ht="42" x14ac:dyDescent="0.15">
      <c r="A45" s="38" t="s">
        <v>289</v>
      </c>
      <c r="B45" s="38" t="s">
        <v>212</v>
      </c>
      <c r="C45" s="4"/>
      <c r="D45" s="4"/>
    </row>
    <row r="46" spans="1:4" ht="28" x14ac:dyDescent="0.15">
      <c r="A46" s="38" t="s">
        <v>302</v>
      </c>
      <c r="B46" s="38" t="s">
        <v>339</v>
      </c>
      <c r="C46" s="4"/>
      <c r="D46" s="4"/>
    </row>
    <row r="47" spans="1:4" ht="14" x14ac:dyDescent="0.15">
      <c r="A47" s="38" t="s">
        <v>338</v>
      </c>
      <c r="B47" s="38" t="s">
        <v>440</v>
      </c>
      <c r="C47" s="4"/>
      <c r="D47" s="4"/>
    </row>
    <row r="48" spans="1:4" ht="70" x14ac:dyDescent="0.15">
      <c r="A48" s="38" t="s">
        <v>242</v>
      </c>
      <c r="B48" s="38" t="s">
        <v>131</v>
      </c>
      <c r="C48" s="4"/>
      <c r="D48" s="4"/>
    </row>
    <row r="49" spans="1:4" ht="14" x14ac:dyDescent="0.15">
      <c r="A49" s="38" t="s">
        <v>86</v>
      </c>
      <c r="B49" s="38" t="s">
        <v>467</v>
      </c>
      <c r="C49" s="4"/>
      <c r="D49" s="4"/>
    </row>
    <row r="50" spans="1:4" ht="28" x14ac:dyDescent="0.15">
      <c r="A50" s="38" t="s">
        <v>156</v>
      </c>
      <c r="B50" s="38" t="s">
        <v>102</v>
      </c>
      <c r="C50" s="4"/>
      <c r="D50" s="4"/>
    </row>
    <row r="51" spans="1:4" ht="98" x14ac:dyDescent="0.15">
      <c r="A51" s="38" t="s">
        <v>74</v>
      </c>
      <c r="B51" s="38" t="s">
        <v>226</v>
      </c>
      <c r="C51" s="4"/>
      <c r="D51" s="4"/>
    </row>
    <row r="52" spans="1:4" ht="14" x14ac:dyDescent="0.15">
      <c r="A52" s="38" t="s">
        <v>280</v>
      </c>
      <c r="B52" s="38" t="s">
        <v>462</v>
      </c>
      <c r="C52" s="4"/>
      <c r="D52" s="4"/>
    </row>
    <row r="53" spans="1:4" ht="28" x14ac:dyDescent="0.15">
      <c r="A53" s="38" t="s">
        <v>358</v>
      </c>
      <c r="B53" s="38" t="s">
        <v>232</v>
      </c>
      <c r="C53" s="4"/>
      <c r="D53" s="4"/>
    </row>
    <row r="54" spans="1:4" ht="28" x14ac:dyDescent="0.15">
      <c r="A54" s="38" t="s">
        <v>371</v>
      </c>
      <c r="B54" s="38" t="s">
        <v>205</v>
      </c>
      <c r="C54" s="4"/>
      <c r="D54" s="4"/>
    </row>
    <row r="55" spans="1:4" ht="42" x14ac:dyDescent="0.15">
      <c r="A55" s="38" t="s">
        <v>42</v>
      </c>
      <c r="B55" s="38" t="s">
        <v>375</v>
      </c>
      <c r="C55" s="4"/>
      <c r="D55" s="4"/>
    </row>
    <row r="56" spans="1:4" ht="42" x14ac:dyDescent="0.15">
      <c r="A56" s="38" t="s">
        <v>489</v>
      </c>
      <c r="B56" s="38" t="s">
        <v>460</v>
      </c>
      <c r="C56" s="4"/>
      <c r="D56" s="4"/>
    </row>
    <row r="57" spans="1:4" ht="14" x14ac:dyDescent="0.15">
      <c r="A57" s="38" t="s">
        <v>268</v>
      </c>
      <c r="B57" s="38" t="s">
        <v>478</v>
      </c>
      <c r="C57" s="4"/>
      <c r="D57" s="4"/>
    </row>
    <row r="58" spans="1:4" ht="28" x14ac:dyDescent="0.15">
      <c r="A58" s="38" t="s">
        <v>326</v>
      </c>
      <c r="B58" s="38" t="s">
        <v>384</v>
      </c>
      <c r="C58" s="4"/>
      <c r="D58" s="4"/>
    </row>
    <row r="59" spans="1:4" ht="42" x14ac:dyDescent="0.15">
      <c r="A59" s="38" t="s">
        <v>415</v>
      </c>
      <c r="B59" s="38" t="s">
        <v>430</v>
      </c>
      <c r="C59" s="4"/>
      <c r="D59" s="4"/>
    </row>
    <row r="60" spans="1:4" ht="14" x14ac:dyDescent="0.15">
      <c r="A60" s="38" t="s">
        <v>466</v>
      </c>
      <c r="B60" s="38" t="s">
        <v>362</v>
      </c>
      <c r="C60" s="4"/>
      <c r="D60" s="4"/>
    </row>
    <row r="61" spans="1:4" ht="14" x14ac:dyDescent="0.15">
      <c r="A61" s="38" t="s">
        <v>169</v>
      </c>
      <c r="B61" s="38" t="s">
        <v>365</v>
      </c>
      <c r="C61" s="4"/>
      <c r="D61" s="4"/>
    </row>
    <row r="62" spans="1:4" ht="14" x14ac:dyDescent="0.15">
      <c r="A62" s="38" t="s">
        <v>164</v>
      </c>
      <c r="B62" s="38" t="s">
        <v>148</v>
      </c>
      <c r="C62" s="4"/>
      <c r="D62" s="4"/>
    </row>
    <row r="63" spans="1:4" ht="28" x14ac:dyDescent="0.15">
      <c r="A63" s="38" t="s">
        <v>426</v>
      </c>
      <c r="B63" s="38" t="s">
        <v>152</v>
      </c>
      <c r="C63" s="4"/>
      <c r="D63" s="4"/>
    </row>
    <row r="64" spans="1:4" ht="14" x14ac:dyDescent="0.15">
      <c r="A64" s="38" t="s">
        <v>313</v>
      </c>
      <c r="B64" s="38" t="s">
        <v>87</v>
      </c>
      <c r="C64" s="4"/>
      <c r="D64" s="4"/>
    </row>
    <row r="65" spans="1:4" ht="14" x14ac:dyDescent="0.15">
      <c r="A65" s="38" t="s">
        <v>477</v>
      </c>
      <c r="B65" s="38" t="s">
        <v>269</v>
      </c>
      <c r="C65" s="4"/>
      <c r="D65" s="4"/>
    </row>
    <row r="66" spans="1:4" ht="14" x14ac:dyDescent="0.15">
      <c r="A66" s="38" t="s">
        <v>284</v>
      </c>
      <c r="B66" s="38" t="s">
        <v>511</v>
      </c>
      <c r="C66" s="4"/>
      <c r="D66" s="4"/>
    </row>
    <row r="67" spans="1:4" ht="14" x14ac:dyDescent="0.15">
      <c r="A67" s="38" t="s">
        <v>379</v>
      </c>
      <c r="B67" s="38" t="s">
        <v>239</v>
      </c>
      <c r="C67" s="4"/>
      <c r="D67" s="4"/>
    </row>
    <row r="68" spans="1:4" ht="14" x14ac:dyDescent="0.15">
      <c r="A68" s="38" t="s">
        <v>453</v>
      </c>
      <c r="B68" s="38" t="s">
        <v>277</v>
      </c>
      <c r="C68" s="4"/>
      <c r="D68" s="4"/>
    </row>
    <row r="69" spans="1:4" ht="14" x14ac:dyDescent="0.15">
      <c r="A69" s="38" t="s">
        <v>201</v>
      </c>
      <c r="B69" s="38" t="s">
        <v>348</v>
      </c>
      <c r="C69" s="4"/>
      <c r="D69" s="4"/>
    </row>
    <row r="70" spans="1:4" ht="28" x14ac:dyDescent="0.15">
      <c r="A70" s="38" t="s">
        <v>238</v>
      </c>
      <c r="B70" s="38" t="s">
        <v>465</v>
      </c>
      <c r="C70" s="4"/>
      <c r="D70" s="4"/>
    </row>
    <row r="71" spans="1:4" ht="42" x14ac:dyDescent="0.15">
      <c r="A71" s="38" t="s">
        <v>492</v>
      </c>
      <c r="B71" s="38" t="s">
        <v>170</v>
      </c>
      <c r="C71" s="4"/>
      <c r="D71" s="4"/>
    </row>
    <row r="72" spans="1:4" ht="14" x14ac:dyDescent="0.15">
      <c r="A72" s="38" t="s">
        <v>501</v>
      </c>
      <c r="B72" s="38" t="s">
        <v>505</v>
      </c>
      <c r="C72" s="4"/>
      <c r="D72" s="4"/>
    </row>
    <row r="73" spans="1:4" ht="42" x14ac:dyDescent="0.15">
      <c r="A73" s="38" t="s">
        <v>197</v>
      </c>
      <c r="B73" s="38" t="s">
        <v>490</v>
      </c>
      <c r="C73" s="4"/>
      <c r="D73" s="4"/>
    </row>
    <row r="74" spans="1:4" ht="14" x14ac:dyDescent="0.15">
      <c r="A74" s="38" t="s">
        <v>409</v>
      </c>
      <c r="B74" s="38" t="s">
        <v>138</v>
      </c>
      <c r="C74" s="4"/>
      <c r="D74" s="4"/>
    </row>
    <row r="75" spans="1:4" ht="14" x14ac:dyDescent="0.15">
      <c r="A75" s="38" t="s">
        <v>119</v>
      </c>
      <c r="B75" s="38" t="s">
        <v>454</v>
      </c>
      <c r="C75" s="4"/>
      <c r="D75" s="4"/>
    </row>
    <row r="76" spans="1:4" ht="14" x14ac:dyDescent="0.15">
      <c r="A76" s="38" t="s">
        <v>151</v>
      </c>
      <c r="B76" s="38" t="s">
        <v>193</v>
      </c>
      <c r="C76" s="4"/>
      <c r="D76" s="4"/>
    </row>
    <row r="77" spans="1:4" ht="14" x14ac:dyDescent="0.15">
      <c r="A77" s="38" t="s">
        <v>508</v>
      </c>
      <c r="B77" s="38"/>
      <c r="C77" s="4"/>
      <c r="D77" s="4"/>
    </row>
    <row r="78" spans="1:4" ht="28" x14ac:dyDescent="0.15">
      <c r="A78" s="38" t="s">
        <v>345</v>
      </c>
      <c r="B78" s="38"/>
      <c r="C78" s="4"/>
      <c r="D78" s="4"/>
    </row>
    <row r="79" spans="1:4" ht="42" x14ac:dyDescent="0.15">
      <c r="A79" s="38" t="s">
        <v>410</v>
      </c>
      <c r="B79" s="38"/>
      <c r="C79" s="4"/>
      <c r="D79" s="4"/>
    </row>
    <row r="80" spans="1:4" ht="56" x14ac:dyDescent="0.15">
      <c r="A80" s="38" t="s">
        <v>464</v>
      </c>
      <c r="B80" s="38"/>
      <c r="C80" s="4"/>
      <c r="D80" s="4"/>
    </row>
    <row r="81" spans="1:4" ht="14" x14ac:dyDescent="0.15">
      <c r="A81" s="38" t="s">
        <v>231</v>
      </c>
      <c r="B81" s="38"/>
      <c r="C81" s="4"/>
      <c r="D81" s="4"/>
    </row>
    <row r="82" spans="1:4" ht="42" x14ac:dyDescent="0.15">
      <c r="A82" s="38" t="s">
        <v>428</v>
      </c>
      <c r="B82" s="38"/>
      <c r="C82" s="4"/>
      <c r="D82" s="4"/>
    </row>
    <row r="83" spans="1:4" ht="14" x14ac:dyDescent="0.15">
      <c r="A83" s="38" t="s">
        <v>383</v>
      </c>
      <c r="B83" s="38"/>
      <c r="C83" s="4"/>
      <c r="D83" s="4"/>
    </row>
    <row r="84" spans="1:4" ht="56" x14ac:dyDescent="0.15">
      <c r="A84" s="38" t="s">
        <v>147</v>
      </c>
      <c r="B84" s="38"/>
      <c r="C84" s="4"/>
      <c r="D84" s="4"/>
    </row>
    <row r="85" spans="1:4" ht="14" x14ac:dyDescent="0.15">
      <c r="A85" s="38" t="s">
        <v>479</v>
      </c>
      <c r="B85" s="38"/>
      <c r="C85" s="4"/>
      <c r="D85" s="4"/>
    </row>
    <row r="86" spans="1:4" ht="14" x14ac:dyDescent="0.15">
      <c r="A86" s="38" t="s">
        <v>341</v>
      </c>
      <c r="C86" s="4"/>
      <c r="D86" s="4"/>
    </row>
    <row r="87" spans="1:4" ht="14" x14ac:dyDescent="0.15">
      <c r="A87" s="38" t="s">
        <v>130</v>
      </c>
      <c r="B87" s="40"/>
      <c r="C87" s="4"/>
      <c r="D87" s="4"/>
    </row>
    <row r="88" spans="1:4" x14ac:dyDescent="0.15">
      <c r="B88" s="40"/>
      <c r="C88" s="4"/>
      <c r="D88" s="4"/>
    </row>
    <row r="89" spans="1:4" x14ac:dyDescent="0.15">
      <c r="A89" s="40"/>
      <c r="B89" s="40"/>
    </row>
  </sheetData>
  <sortState xmlns:xlrd2="http://schemas.microsoft.com/office/spreadsheetml/2017/richdata2" ref="A2:A87">
    <sortCondition ref="A2:A87"/>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3</vt:i4>
      </vt:variant>
    </vt:vector>
  </HeadingPairs>
  <TitlesOfParts>
    <vt:vector size="3" baseType="lpstr">
      <vt:lpstr>výsledky</vt:lpstr>
      <vt:lpstr>Odpovědi formuláře</vt:lpstr>
      <vt:lpstr>SWOT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Václav Pošmurný</cp:lastModifiedBy>
  <dcterms:created xsi:type="dcterms:W3CDTF">2021-03-01T12:46:31Z</dcterms:created>
  <dcterms:modified xsi:type="dcterms:W3CDTF">2021-03-01T12:50:34Z</dcterms:modified>
</cp:coreProperties>
</file>